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927"/>
  <workbookPr codeName="ThisWorkbook"/>
  <mc:AlternateContent xmlns:mc="http://schemas.openxmlformats.org/markup-compatibility/2006">
    <mc:Choice Requires="x15">
      <x15ac:absPath xmlns:x15ac="http://schemas.microsoft.com/office/spreadsheetml/2010/11/ac" url="M:\_Dept Marketing\ANCHOR DESIGN SOFTWARE\"/>
    </mc:Choice>
  </mc:AlternateContent>
  <workbookProtection workbookAlgorithmName="SHA-512" workbookHashValue="NVia0m65UO0b68VyLrH7ix351rzOQtp+Ww3C/wUK4NdRqAQwsOAWAV5Vqg8aPJawSEK0k/VVQOoaTxtgCfaO7g==" workbookSaltValue="7lS5GFlZheIdAfOrmeF36g==" workbookSpinCount="100000" lockStructure="1"/>
  <bookViews>
    <workbookView xWindow="0" yWindow="0" windowWidth="20160" windowHeight="9615" firstSheet="1" activeTab="1"/>
  </bookViews>
  <sheets>
    <sheet name="languages" sheetId="1" state="hidden" r:id="rId1"/>
    <sheet name="Threaded rods" sheetId="2" r:id="rId2"/>
    <sheet name="plastic sleeve" sheetId="3" r:id="rId3"/>
    <sheet name="metal sleeve 1 meter" sheetId="4" r:id="rId4"/>
  </sheets>
  <definedNames>
    <definedName name="languages">languages!$1:$1048576</definedName>
    <definedName name="_xlnm.Print_Area" localSheetId="3">'metal sleeve 1 meter'!$A$1:$H$34</definedName>
    <definedName name="_xlnm.Print_Area" localSheetId="2">'plastic sleeve'!$A$1:$H$34</definedName>
    <definedName name="_xlnm.Print_Area" localSheetId="1">'Threaded rods'!$A$1:$H$45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0" i="2" l="1"/>
  <c r="L29" i="2"/>
  <c r="K31" i="2" l="1"/>
  <c r="C29" i="3" l="1"/>
  <c r="O15" i="3" l="1"/>
  <c r="K13" i="3"/>
  <c r="K12" i="3"/>
  <c r="K15" i="3" s="1"/>
  <c r="A34" i="4"/>
  <c r="A33" i="4"/>
  <c r="A31" i="4"/>
  <c r="A29" i="4"/>
  <c r="A27" i="4"/>
  <c r="L25" i="4"/>
  <c r="K25" i="4"/>
  <c r="A25" i="4"/>
  <c r="A24" i="4"/>
  <c r="A17" i="4"/>
  <c r="A15" i="4"/>
  <c r="K13" i="4"/>
  <c r="K12" i="4"/>
  <c r="A12" i="4"/>
  <c r="K11" i="4"/>
  <c r="K16" i="4" s="1"/>
  <c r="C11" i="4"/>
  <c r="A11" i="4"/>
  <c r="A10" i="4"/>
  <c r="E7" i="4"/>
  <c r="A7" i="4"/>
  <c r="E6" i="4"/>
  <c r="A6" i="4"/>
  <c r="G5" i="4"/>
  <c r="F5" i="4"/>
  <c r="A5" i="4"/>
  <c r="A4" i="4"/>
  <c r="A2" i="4"/>
  <c r="A1" i="4"/>
  <c r="A34" i="3"/>
  <c r="A33" i="3"/>
  <c r="A31" i="3"/>
  <c r="A27" i="3"/>
  <c r="A24" i="3"/>
  <c r="A25" i="3"/>
  <c r="A17" i="3"/>
  <c r="A15" i="3"/>
  <c r="A12" i="3"/>
  <c r="A13" i="3"/>
  <c r="A11" i="3"/>
  <c r="A29" i="3"/>
  <c r="A2" i="3"/>
  <c r="L25" i="3"/>
  <c r="K25" i="3"/>
  <c r="K14" i="3"/>
  <c r="E7" i="3"/>
  <c r="A7" i="3"/>
  <c r="E6" i="3"/>
  <c r="A6" i="3"/>
  <c r="G5" i="3"/>
  <c r="F5" i="3"/>
  <c r="A5" i="3"/>
  <c r="A4" i="3"/>
  <c r="A1" i="3"/>
  <c r="C12" i="3"/>
  <c r="K11" i="3"/>
  <c r="C15" i="3" l="1"/>
  <c r="C18" i="3" s="1"/>
  <c r="H17" i="3"/>
  <c r="C15" i="4"/>
  <c r="C18" i="4" s="1"/>
  <c r="C29" i="4" s="1"/>
  <c r="H17" i="4"/>
  <c r="L22" i="2"/>
  <c r="C14" i="2" s="1"/>
  <c r="P7" i="2"/>
  <c r="P6" i="2"/>
  <c r="C27" i="4" l="1"/>
  <c r="C31" i="4"/>
  <c r="D31" i="4" s="1"/>
  <c r="D29" i="4"/>
  <c r="D29" i="3"/>
  <c r="C31" i="3"/>
  <c r="C27" i="3"/>
  <c r="L20" i="2"/>
  <c r="L21" i="2"/>
  <c r="D31" i="3" l="1"/>
  <c r="A14" i="2"/>
  <c r="C12" i="2"/>
  <c r="L18" i="2"/>
  <c r="A11" i="2"/>
  <c r="L19" i="2"/>
  <c r="A12" i="2"/>
  <c r="B16" i="2" l="1"/>
  <c r="A18" i="2"/>
  <c r="A32" i="2"/>
  <c r="A30" i="2"/>
  <c r="A28" i="2"/>
  <c r="A26" i="2"/>
  <c r="A25" i="2"/>
  <c r="A21" i="2"/>
  <c r="A13" i="2"/>
  <c r="A10" i="2"/>
  <c r="F5" i="2"/>
  <c r="E7" i="2"/>
  <c r="E6" i="2"/>
  <c r="A7" i="2"/>
  <c r="A6" i="2"/>
  <c r="A5" i="2"/>
  <c r="A4" i="2"/>
  <c r="A2" i="2"/>
  <c r="A1" i="2"/>
  <c r="G5" i="2" l="1"/>
  <c r="L28" i="2" l="1"/>
  <c r="L27" i="2"/>
  <c r="L26" i="2"/>
  <c r="L31" i="2" s="1"/>
  <c r="L25" i="2"/>
  <c r="D16" i="2"/>
  <c r="C18" i="2" l="1"/>
  <c r="C22" i="2" s="1"/>
  <c r="C32" i="2" s="1"/>
  <c r="D32" i="2" s="1"/>
  <c r="C28" i="2" l="1"/>
  <c r="C30" i="2"/>
  <c r="D30" i="2" s="1"/>
</calcChain>
</file>

<file path=xl/comments1.xml><?xml version="1.0" encoding="utf-8"?>
<comments xmlns="http://schemas.openxmlformats.org/spreadsheetml/2006/main">
  <authors>
    <author>Johannes  Heye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Johannes  Heye:</t>
        </r>
        <r>
          <rPr>
            <sz val="9"/>
            <color indexed="81"/>
            <rFont val="Tahoma"/>
            <family val="2"/>
          </rPr>
          <t xml:space="preserve">
Max. 1000mm!</t>
        </r>
      </text>
    </comment>
  </commentList>
</comments>
</file>

<file path=xl/sharedStrings.xml><?xml version="1.0" encoding="utf-8"?>
<sst xmlns="http://schemas.openxmlformats.org/spreadsheetml/2006/main" count="216" uniqueCount="139">
  <si>
    <t>Stressed cross section of the rod</t>
  </si>
  <si>
    <t>threaded rod</t>
  </si>
  <si>
    <t>A [mm²]</t>
  </si>
  <si>
    <t>drilled hole</t>
  </si>
  <si>
    <t>waste</t>
  </si>
  <si>
    <t>ETA</t>
  </si>
  <si>
    <t>M 6</t>
  </si>
  <si>
    <t>M 8</t>
  </si>
  <si>
    <t>M 10</t>
  </si>
  <si>
    <t>M 12</t>
  </si>
  <si>
    <t>M 14</t>
  </si>
  <si>
    <t>mm</t>
  </si>
  <si>
    <t>M 16</t>
  </si>
  <si>
    <t>M 20</t>
  </si>
  <si>
    <t>M 22</t>
  </si>
  <si>
    <t>M 24</t>
  </si>
  <si>
    <t>cm³</t>
  </si>
  <si>
    <t>M 27</t>
  </si>
  <si>
    <t>M 30</t>
  </si>
  <si>
    <t>Drill diameter</t>
  </si>
  <si>
    <t>cm</t>
  </si>
  <si>
    <t>Stressed cross section</t>
  </si>
  <si>
    <t>mm²</t>
  </si>
  <si>
    <t>ml</t>
  </si>
  <si>
    <t>Waste</t>
  </si>
  <si>
    <t>%</t>
  </si>
  <si>
    <t>l</t>
  </si>
  <si>
    <t>170 ml</t>
  </si>
  <si>
    <t>300 ml</t>
  </si>
  <si>
    <t>410 ml</t>
  </si>
  <si>
    <t>Dutch</t>
  </si>
  <si>
    <t>English</t>
  </si>
  <si>
    <t>Volume calculator for adhesive cartridge anchors</t>
  </si>
  <si>
    <t>for anchoring of rebar into concrete</t>
  </si>
  <si>
    <t>for anchoring into hollow base materials</t>
  </si>
  <si>
    <t>Company:</t>
  </si>
  <si>
    <t>Name:</t>
  </si>
  <si>
    <t>Phone:</t>
  </si>
  <si>
    <t>Tel.:</t>
  </si>
  <si>
    <t>E-mail:</t>
  </si>
  <si>
    <t>Project:</t>
  </si>
  <si>
    <t>Person in Charge:</t>
  </si>
  <si>
    <t>Date:</t>
  </si>
  <si>
    <t>Datum:</t>
  </si>
  <si>
    <t>Perfo sleeve:</t>
  </si>
  <si>
    <t>Requirement:</t>
  </si>
  <si>
    <t>Number of holes:</t>
  </si>
  <si>
    <t>equal to:</t>
  </si>
  <si>
    <t>piece</t>
  </si>
  <si>
    <t>pieces</t>
  </si>
  <si>
    <t>cartridge of</t>
  </si>
  <si>
    <t>cartridges of</t>
  </si>
  <si>
    <t>Ribbed rebar:</t>
  </si>
  <si>
    <t>Volume of ribbed rebar:</t>
  </si>
  <si>
    <t>Volume of threaded rod:</t>
  </si>
  <si>
    <t>Volume of sleeve:</t>
  </si>
  <si>
    <t>Internally threaded sleeve:</t>
  </si>
  <si>
    <t>Recommended adhesive:</t>
  </si>
  <si>
    <t>Chemical anchor SMART type</t>
  </si>
  <si>
    <t>Volume of extension pipe:</t>
  </si>
  <si>
    <t>Remark:</t>
  </si>
  <si>
    <t>The filling of the extension pipe demands more mortar as one cartridge contains!</t>
  </si>
  <si>
    <t>for the number of drill holes</t>
  </si>
  <si>
    <t>per change of the extension pipe</t>
  </si>
  <si>
    <t>Berekening voor het volume van chemische ankers in koker</t>
  </si>
  <si>
    <t>voor het verankeren van wapeningsijzer in beton</t>
  </si>
  <si>
    <t>voor verankering in beton en volle bouwstoffen</t>
  </si>
  <si>
    <t>voor verankering in holle bouwstoffen</t>
  </si>
  <si>
    <t>Bedrijf:</t>
  </si>
  <si>
    <t>Contactpersoon:</t>
  </si>
  <si>
    <t>Verantwoordelijke:</t>
  </si>
  <si>
    <t>Mortelvolume:</t>
  </si>
  <si>
    <t>Boordiameter:</t>
  </si>
  <si>
    <t>Boorgatdiepte:</t>
  </si>
  <si>
    <t>Geperforeerde zeefhuls:</t>
  </si>
  <si>
    <t>Benodigde mortel inclusief verspilling:</t>
  </si>
  <si>
    <t>Benodigde hoeveelheid:</t>
  </si>
  <si>
    <t>Aantal boorgaten:</t>
  </si>
  <si>
    <t>Kokertype:</t>
  </si>
  <si>
    <t>Totaal mortelvolume:</t>
  </si>
  <si>
    <t>Aantal ankers per koker:</t>
  </si>
  <si>
    <t>Aantal benodigde kokers:</t>
  </si>
  <si>
    <t>Gelijk aan:</t>
  </si>
  <si>
    <t>stuk</t>
  </si>
  <si>
    <t>stuks</t>
  </si>
  <si>
    <t>koker van</t>
  </si>
  <si>
    <t>kokers van</t>
  </si>
  <si>
    <t>Wapeningsijzer:</t>
  </si>
  <si>
    <t>Geselecteerde boordiameter Ø</t>
  </si>
  <si>
    <t>Aanbevolen boordiameter :</t>
  </si>
  <si>
    <t>Volume van het wapeningsijzer:</t>
  </si>
  <si>
    <t>Volume van de draadstang:</t>
  </si>
  <si>
    <t>Volume van de plug:</t>
  </si>
  <si>
    <t>Plug met metrische binnendraad:</t>
  </si>
  <si>
    <t>Draadstang:</t>
  </si>
  <si>
    <t>Aanbevolen chemisch anker:</t>
  </si>
  <si>
    <t>Chemisch anker type SMART</t>
  </si>
  <si>
    <t>Volume van het verlengstuk:</t>
  </si>
  <si>
    <t>Opmerking:</t>
  </si>
  <si>
    <t>Inhoud van de koker is te klein voor het vullen met een verlengstuk!</t>
  </si>
  <si>
    <t>voor het aantal boorgaten:</t>
  </si>
  <si>
    <t>per vervanging van het verlengstuk</t>
  </si>
  <si>
    <t>Approved diameter?</t>
  </si>
  <si>
    <t>Gekeurde diameter?</t>
  </si>
  <si>
    <t>Theoretisch volume:</t>
  </si>
  <si>
    <t>Theoretical volume:</t>
  </si>
  <si>
    <t>Anchors per cartridge:</t>
  </si>
  <si>
    <t>Cartridges required:</t>
  </si>
  <si>
    <r>
      <t>Drill bit (d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>):</t>
    </r>
  </si>
  <si>
    <t>Mortar requirement including waste:</t>
  </si>
  <si>
    <t>Mortar volume:</t>
  </si>
  <si>
    <t>Threaded rod (d):</t>
  </si>
  <si>
    <r>
      <t>Recommended drill bit (d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>):</t>
    </r>
  </si>
  <si>
    <t>Total mortar requirement:</t>
  </si>
  <si>
    <t>Selected drill bit (d0):</t>
  </si>
  <si>
    <t>Cartridge type:</t>
  </si>
  <si>
    <t>Recommended min. drill hole depth (h1):</t>
  </si>
  <si>
    <t>for anchoring into solid base materials</t>
  </si>
  <si>
    <t>recommended h1</t>
  </si>
  <si>
    <r>
      <t>Drill hole depth (h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):</t>
    </r>
  </si>
  <si>
    <t>Français</t>
  </si>
  <si>
    <t>Polish</t>
  </si>
  <si>
    <t>ACTIVE LANGUAGE</t>
  </si>
  <si>
    <t>surface cm²</t>
  </si>
  <si>
    <t>12 x 80 (M6)</t>
  </si>
  <si>
    <t>16 x 85 (M8-M10)</t>
  </si>
  <si>
    <t>16 x 130 (M8-M10)</t>
  </si>
  <si>
    <t>20 x 85 (M12)</t>
  </si>
  <si>
    <t>22 x 1000 (M12-M16)</t>
  </si>
  <si>
    <t>sleeve size</t>
  </si>
  <si>
    <t>h1</t>
  </si>
  <si>
    <t>d0</t>
  </si>
  <si>
    <t>12 x 1000 (M6)</t>
  </si>
  <si>
    <t>16 x 1000 (M8-M10)</t>
  </si>
  <si>
    <t>L</t>
  </si>
  <si>
    <t>385 ml (SbS)</t>
  </si>
  <si>
    <t>345 ml (SbS)</t>
  </si>
  <si>
    <t>585 ml (SbS)</t>
  </si>
  <si>
    <t>Aanbevolen min. boorgatdiepte (h1):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</si>
</sst>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vertAlign val="subscript"/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9">
    <xf numFmtId="0" fontId="0" fillId="0" borderId="0" xfId="0"/>
    <xf numFmtId="2" fontId="3" fillId="0" borderId="0" xfId="0" applyNumberFormat="1" applyFont="1" applyAlignment="1" applyProtection="1"/>
    <xf numFmtId="2" fontId="8" fillId="3" borderId="6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protection locked="0"/>
    </xf>
    <xf numFmtId="0" fontId="3" fillId="0" borderId="0" xfId="0" applyFont="1" applyFill="1" applyBorder="1" applyProtection="1">
      <protection locked="0"/>
    </xf>
    <xf numFmtId="2" fontId="3" fillId="0" borderId="0" xfId="0" applyNumberFormat="1" applyFont="1" applyFill="1" applyBorder="1" applyAlignment="1" applyProtection="1">
      <protection locked="0"/>
    </xf>
    <xf numFmtId="2" fontId="3" fillId="0" borderId="0" xfId="0" applyNumberFormat="1" applyFont="1" applyFill="1" applyBorder="1" applyAlignment="1" applyProtection="1"/>
    <xf numFmtId="0" fontId="0" fillId="0" borderId="0" xfId="0" applyFill="1" applyBorder="1" applyProtection="1">
      <protection locked="0"/>
    </xf>
    <xf numFmtId="0" fontId="0" fillId="0" borderId="0" xfId="0" applyFill="1" applyBorder="1" applyProtection="1"/>
    <xf numFmtId="14" fontId="3" fillId="0" borderId="0" xfId="0" applyNumberFormat="1" applyFont="1" applyFill="1" applyBorder="1" applyAlignment="1" applyProtection="1">
      <protection locked="0"/>
    </xf>
    <xf numFmtId="0" fontId="0" fillId="0" borderId="0" xfId="0" applyFill="1" applyBorder="1" applyAlignment="1" applyProtection="1"/>
    <xf numFmtId="2" fontId="3" fillId="0" borderId="0" xfId="0" applyNumberFormat="1" applyFont="1" applyFill="1" applyBorder="1" applyAlignment="1"/>
    <xf numFmtId="2" fontId="3" fillId="0" borderId="0" xfId="0" applyNumberFormat="1" applyFont="1" applyFill="1" applyBorder="1" applyAlignment="1" applyProtection="1">
      <alignment horizontal="left" textRotation="90"/>
      <protection locked="0"/>
    </xf>
    <xf numFmtId="2" fontId="3" fillId="0" borderId="0" xfId="0" applyNumberFormat="1" applyFont="1" applyFill="1" applyBorder="1" applyAlignment="1" applyProtection="1">
      <alignment wrapText="1"/>
      <protection locked="0"/>
    </xf>
    <xf numFmtId="2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 applyAlignment="1" applyProtection="1">
      <alignment vertical="center" textRotation="90"/>
      <protection locked="0"/>
    </xf>
    <xf numFmtId="9" fontId="3" fillId="0" borderId="0" xfId="0" applyNumberFormat="1" applyFont="1" applyFill="1" applyBorder="1" applyAlignment="1" applyProtection="1">
      <protection locked="0"/>
    </xf>
    <xf numFmtId="1" fontId="3" fillId="0" borderId="0" xfId="0" applyNumberFormat="1" applyFont="1" applyFill="1" applyBorder="1" applyAlignment="1" applyProtection="1">
      <alignment horizontal="left" textRotation="90"/>
      <protection locked="0"/>
    </xf>
    <xf numFmtId="2" fontId="3" fillId="0" borderId="0" xfId="1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protection locked="0"/>
    </xf>
    <xf numFmtId="1" fontId="3" fillId="0" borderId="0" xfId="0" applyNumberFormat="1" applyFont="1" applyFill="1" applyBorder="1" applyAlignment="1" applyProtection="1">
      <protection locked="0"/>
    </xf>
    <xf numFmtId="49" fontId="3" fillId="0" borderId="0" xfId="0" applyNumberFormat="1" applyFont="1" applyFill="1" applyBorder="1" applyAlignment="1" applyProtection="1">
      <protection locked="0"/>
    </xf>
    <xf numFmtId="2" fontId="3" fillId="0" borderId="0" xfId="0" applyNumberFormat="1" applyFont="1" applyFill="1" applyBorder="1" applyAlignment="1" applyProtection="1">
      <alignment horizontal="left" wrapText="1"/>
      <protection locked="0"/>
    </xf>
    <xf numFmtId="2" fontId="3" fillId="0" borderId="0" xfId="0" applyNumberFormat="1" applyFont="1" applyFill="1" applyBorder="1" applyAlignment="1">
      <alignment horizontal="left" wrapText="1"/>
    </xf>
    <xf numFmtId="2" fontId="6" fillId="0" borderId="0" xfId="0" applyNumberFormat="1" applyFont="1" applyFill="1" applyBorder="1" applyAlignment="1" applyProtection="1">
      <protection locked="0"/>
    </xf>
    <xf numFmtId="2" fontId="3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 wrapText="1"/>
    </xf>
    <xf numFmtId="1" fontId="3" fillId="0" borderId="0" xfId="0" applyNumberFormat="1" applyFont="1" applyAlignment="1" applyProtection="1"/>
    <xf numFmtId="2" fontId="3" fillId="0" borderId="0" xfId="0" applyNumberFormat="1" applyFont="1" applyAlignment="1" applyProtection="1">
      <alignment vertical="center"/>
      <protection locked="0"/>
    </xf>
    <xf numFmtId="2" fontId="3" fillId="0" borderId="0" xfId="0" applyNumberFormat="1" applyFont="1" applyAlignment="1" applyProtection="1">
      <protection locked="0"/>
    </xf>
    <xf numFmtId="1" fontId="3" fillId="0" borderId="0" xfId="0" applyNumberFormat="1" applyFont="1" applyAlignment="1" applyProtection="1">
      <protection locked="0"/>
    </xf>
    <xf numFmtId="0" fontId="0" fillId="0" borderId="0" xfId="0" applyProtection="1">
      <protection locked="0"/>
    </xf>
    <xf numFmtId="2" fontId="3" fillId="0" borderId="0" xfId="0" applyNumberFormat="1" applyFont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2" fontId="3" fillId="2" borderId="0" xfId="0" applyNumberFormat="1" applyFont="1" applyFill="1" applyAlignment="1" applyProtection="1">
      <protection locked="0"/>
    </xf>
    <xf numFmtId="2" fontId="3" fillId="0" borderId="0" xfId="0" applyNumberFormat="1" applyFont="1" applyBorder="1" applyAlignment="1" applyProtection="1">
      <protection locked="0"/>
    </xf>
    <xf numFmtId="2" fontId="3" fillId="0" borderId="0" xfId="0" applyNumberFormat="1" applyFont="1" applyAlignment="1" applyProtection="1">
      <alignment horizontal="right"/>
      <protection locked="0"/>
    </xf>
    <xf numFmtId="2" fontId="5" fillId="0" borderId="0" xfId="0" applyNumberFormat="1" applyFont="1" applyAlignment="1" applyProtection="1">
      <protection locked="0"/>
    </xf>
    <xf numFmtId="164" fontId="3" fillId="0" borderId="0" xfId="0" applyNumberFormat="1" applyFont="1" applyAlignment="1" applyProtection="1">
      <protection locked="0"/>
    </xf>
    <xf numFmtId="2" fontId="6" fillId="0" borderId="0" xfId="0" applyNumberFormat="1" applyFont="1" applyAlignment="1" applyProtection="1">
      <protection locked="0"/>
    </xf>
    <xf numFmtId="2" fontId="3" fillId="2" borderId="0" xfId="0" applyNumberFormat="1" applyFont="1" applyFill="1" applyAlignment="1" applyProtection="1">
      <alignment horizontal="left"/>
      <protection locked="0"/>
    </xf>
    <xf numFmtId="1" fontId="3" fillId="0" borderId="0" xfId="1" applyNumberFormat="1" applyFont="1" applyAlignment="1" applyProtection="1">
      <protection locked="0"/>
    </xf>
    <xf numFmtId="2" fontId="3" fillId="0" borderId="0" xfId="0" applyNumberFormat="1" applyFont="1" applyAlignment="1" applyProtection="1">
      <alignment horizontal="left"/>
      <protection locked="0"/>
    </xf>
    <xf numFmtId="1" fontId="6" fillId="0" borderId="0" xfId="0" applyNumberFormat="1" applyFont="1" applyBorder="1" applyAlignment="1" applyProtection="1">
      <alignment horizontal="left"/>
      <protection locked="0"/>
    </xf>
    <xf numFmtId="2" fontId="6" fillId="0" borderId="0" xfId="0" applyNumberFormat="1" applyFont="1" applyBorder="1" applyAlignment="1" applyProtection="1">
      <protection locked="0"/>
    </xf>
    <xf numFmtId="0" fontId="0" fillId="0" borderId="0" xfId="0" applyProtection="1"/>
    <xf numFmtId="2" fontId="3" fillId="0" borderId="0" xfId="0" applyNumberFormat="1" applyFont="1" applyBorder="1" applyAlignment="1" applyProtection="1"/>
    <xf numFmtId="1" fontId="6" fillId="2" borderId="0" xfId="0" applyNumberFormat="1" applyFont="1" applyFill="1" applyAlignment="1" applyProtection="1"/>
    <xf numFmtId="2" fontId="6" fillId="2" borderId="0" xfId="0" applyNumberFormat="1" applyFont="1" applyFill="1" applyAlignment="1" applyProtection="1"/>
    <xf numFmtId="2" fontId="3" fillId="2" borderId="0" xfId="0" applyNumberFormat="1" applyFont="1" applyFill="1" applyAlignment="1" applyProtection="1"/>
    <xf numFmtId="0" fontId="0" fillId="0" borderId="2" xfId="0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6" xfId="0" applyBorder="1" applyAlignment="1" applyProtection="1">
      <alignment vertical="center"/>
    </xf>
    <xf numFmtId="2" fontId="3" fillId="0" borderId="6" xfId="0" applyNumberFormat="1" applyFont="1" applyBorder="1" applyAlignment="1" applyProtection="1">
      <alignment vertical="center"/>
    </xf>
    <xf numFmtId="2" fontId="2" fillId="0" borderId="0" xfId="0" applyNumberFormat="1" applyFont="1" applyAlignment="1" applyProtection="1"/>
    <xf numFmtId="2" fontId="9" fillId="0" borderId="0" xfId="0" applyNumberFormat="1" applyFont="1" applyBorder="1" applyAlignment="1" applyProtection="1"/>
    <xf numFmtId="1" fontId="3" fillId="4" borderId="8" xfId="0" applyNumberFormat="1" applyFont="1" applyFill="1" applyBorder="1" applyAlignment="1" applyProtection="1">
      <alignment horizontal="right" vertical="center"/>
      <protection locked="0"/>
    </xf>
    <xf numFmtId="1" fontId="3" fillId="4" borderId="8" xfId="0" applyNumberFormat="1" applyFont="1" applyFill="1" applyBorder="1" applyAlignment="1" applyProtection="1">
      <alignment horizontal="left" vertical="center"/>
      <protection locked="0"/>
    </xf>
    <xf numFmtId="2" fontId="11" fillId="2" borderId="0" xfId="0" applyNumberFormat="1" applyFont="1" applyFill="1" applyAlignment="1" applyProtection="1">
      <protection locked="0"/>
    </xf>
    <xf numFmtId="2" fontId="12" fillId="2" borderId="0" xfId="0" applyNumberFormat="1" applyFont="1" applyFill="1" applyAlignment="1" applyProtection="1"/>
    <xf numFmtId="1" fontId="12" fillId="2" borderId="8" xfId="0" applyNumberFormat="1" applyFont="1" applyFill="1" applyBorder="1" applyAlignment="1" applyProtection="1">
      <alignment horizontal="right" vertical="center"/>
    </xf>
    <xf numFmtId="1" fontId="12" fillId="2" borderId="8" xfId="0" applyNumberFormat="1" applyFont="1" applyFill="1" applyBorder="1" applyAlignment="1" applyProtection="1"/>
    <xf numFmtId="2" fontId="6" fillId="2" borderId="0" xfId="0" applyNumberFormat="1" applyFont="1" applyFill="1" applyAlignment="1" applyProtection="1">
      <alignment vertical="center"/>
    </xf>
    <xf numFmtId="2" fontId="7" fillId="2" borderId="5" xfId="0" applyNumberFormat="1" applyFont="1" applyFill="1" applyBorder="1" applyAlignment="1" applyProtection="1">
      <alignment horizontal="center"/>
    </xf>
    <xf numFmtId="2" fontId="3" fillId="2" borderId="0" xfId="0" applyNumberFormat="1" applyFont="1" applyFill="1" applyAlignment="1" applyProtection="1">
      <alignment vertical="center"/>
    </xf>
    <xf numFmtId="2" fontId="6" fillId="2" borderId="0" xfId="0" applyNumberFormat="1" applyFont="1" applyFill="1" applyBorder="1" applyAlignment="1" applyProtection="1">
      <alignment vertical="center"/>
    </xf>
    <xf numFmtId="2" fontId="3" fillId="2" borderId="0" xfId="0" applyNumberFormat="1" applyFont="1" applyFill="1" applyBorder="1" applyAlignment="1" applyProtection="1">
      <alignment vertical="center"/>
    </xf>
    <xf numFmtId="1" fontId="3" fillId="4" borderId="8" xfId="0" applyNumberFormat="1" applyFont="1" applyFill="1" applyBorder="1" applyAlignment="1" applyProtection="1">
      <alignment horizontal="right" vertical="center"/>
    </xf>
    <xf numFmtId="1" fontId="6" fillId="4" borderId="8" xfId="0" applyNumberFormat="1" applyFont="1" applyFill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vertical="center"/>
    </xf>
    <xf numFmtId="1" fontId="3" fillId="0" borderId="0" xfId="0" applyNumberFormat="1" applyFont="1" applyAlignment="1" applyProtection="1">
      <alignment vertical="center"/>
    </xf>
    <xf numFmtId="2" fontId="3" fillId="0" borderId="0" xfId="0" applyNumberFormat="1" applyFont="1" applyAlignment="1" applyProtection="1">
      <alignment vertical="center"/>
    </xf>
    <xf numFmtId="2" fontId="9" fillId="0" borderId="0" xfId="0" applyNumberFormat="1" applyFont="1" applyBorder="1" applyAlignment="1" applyProtection="1">
      <alignment vertical="center"/>
    </xf>
    <xf numFmtId="2" fontId="3" fillId="0" borderId="0" xfId="0" applyNumberFormat="1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3" fillId="0" borderId="0" xfId="0" applyNumberFormat="1" applyFont="1" applyBorder="1" applyAlignment="1" applyProtection="1">
      <alignment vertical="center"/>
    </xf>
    <xf numFmtId="2" fontId="5" fillId="0" borderId="0" xfId="0" applyNumberFormat="1" applyFont="1" applyBorder="1" applyAlignment="1" applyProtection="1">
      <alignment vertical="center"/>
    </xf>
    <xf numFmtId="2" fontId="4" fillId="0" borderId="0" xfId="0" applyNumberFormat="1" applyFont="1" applyAlignment="1" applyProtection="1">
      <alignment vertical="center"/>
    </xf>
    <xf numFmtId="2" fontId="3" fillId="0" borderId="0" xfId="0" applyNumberFormat="1" applyFont="1" applyBorder="1" applyAlignment="1" applyProtection="1">
      <alignment horizontal="right" vertical="center" textRotation="90"/>
    </xf>
    <xf numFmtId="2" fontId="5" fillId="0" borderId="0" xfId="0" applyNumberFormat="1" applyFont="1" applyAlignment="1" applyProtection="1">
      <alignment vertical="center"/>
    </xf>
    <xf numFmtId="164" fontId="4" fillId="0" borderId="0" xfId="0" applyNumberFormat="1" applyFont="1" applyAlignment="1" applyProtection="1">
      <alignment vertical="center"/>
    </xf>
    <xf numFmtId="164" fontId="3" fillId="0" borderId="0" xfId="0" applyNumberFormat="1" applyFont="1" applyAlignment="1" applyProtection="1">
      <alignment vertical="center"/>
    </xf>
    <xf numFmtId="2" fontId="6" fillId="0" borderId="0" xfId="0" applyNumberFormat="1" applyFont="1" applyAlignment="1" applyProtection="1">
      <alignment vertical="center"/>
    </xf>
    <xf numFmtId="1" fontId="3" fillId="0" borderId="0" xfId="1" applyNumberFormat="1" applyFont="1" applyAlignment="1" applyProtection="1">
      <alignment vertical="center"/>
    </xf>
    <xf numFmtId="2" fontId="3" fillId="0" borderId="0" xfId="0" applyNumberFormat="1" applyFont="1" applyAlignment="1" applyProtection="1">
      <alignment horizontal="right" vertical="center"/>
    </xf>
    <xf numFmtId="1" fontId="6" fillId="2" borderId="0" xfId="0" applyNumberFormat="1" applyFont="1" applyFill="1" applyAlignment="1" applyProtection="1">
      <alignment vertical="center"/>
    </xf>
    <xf numFmtId="2" fontId="6" fillId="0" borderId="0" xfId="0" applyNumberFormat="1" applyFont="1" applyBorder="1" applyAlignment="1" applyProtection="1">
      <alignment vertical="center"/>
    </xf>
    <xf numFmtId="1" fontId="6" fillId="0" borderId="0" xfId="0" applyNumberFormat="1" applyFont="1" applyBorder="1" applyAlignment="1" applyProtection="1">
      <alignment vertical="center"/>
    </xf>
    <xf numFmtId="2" fontId="3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2" fontId="3" fillId="0" borderId="0" xfId="0" applyNumberFormat="1" applyFont="1" applyFill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2" fontId="3" fillId="0" borderId="0" xfId="0" applyNumberFormat="1" applyFont="1" applyBorder="1" applyAlignment="1" applyProtection="1">
      <alignment horizontal="left" vertical="center" textRotation="90"/>
      <protection hidden="1"/>
    </xf>
    <xf numFmtId="1" fontId="3" fillId="0" borderId="0" xfId="0" applyNumberFormat="1" applyFont="1" applyFill="1" applyBorder="1" applyAlignment="1" applyProtection="1">
      <alignment horizontal="left" vertical="center" textRotation="90"/>
      <protection hidden="1"/>
    </xf>
    <xf numFmtId="2" fontId="6" fillId="0" borderId="0" xfId="0" applyNumberFormat="1" applyFont="1" applyAlignment="1" applyProtection="1">
      <alignment vertical="center"/>
      <protection hidden="1"/>
    </xf>
    <xf numFmtId="1" fontId="3" fillId="0" borderId="0" xfId="1" applyNumberFormat="1" applyFont="1" applyAlignment="1" applyProtection="1">
      <alignment vertical="center"/>
      <protection hidden="1"/>
    </xf>
    <xf numFmtId="1" fontId="3" fillId="4" borderId="8" xfId="0" applyNumberFormat="1" applyFont="1" applyFill="1" applyBorder="1" applyAlignment="1" applyProtection="1">
      <alignment vertical="center"/>
    </xf>
    <xf numFmtId="1" fontId="3" fillId="0" borderId="0" xfId="0" applyNumberFormat="1" applyFont="1" applyAlignment="1" applyProtection="1">
      <protection locked="0" hidden="1"/>
    </xf>
    <xf numFmtId="2" fontId="3" fillId="0" borderId="0" xfId="0" applyNumberFormat="1" applyFont="1" applyAlignment="1" applyProtection="1">
      <alignment horizontal="center"/>
      <protection locked="0" hidden="1"/>
    </xf>
    <xf numFmtId="2" fontId="3" fillId="0" borderId="0" xfId="0" applyNumberFormat="1" applyFont="1" applyAlignment="1" applyProtection="1">
      <protection locked="0" hidden="1"/>
    </xf>
    <xf numFmtId="0" fontId="0" fillId="0" borderId="0" xfId="0" applyProtection="1">
      <protection locked="0" hidden="1"/>
    </xf>
    <xf numFmtId="1" fontId="3" fillId="0" borderId="0" xfId="0" applyNumberFormat="1" applyFont="1" applyAlignment="1" applyProtection="1">
      <alignment horizontal="center"/>
      <protection locked="0" hidden="1"/>
    </xf>
    <xf numFmtId="1" fontId="3" fillId="0" borderId="6" xfId="0" applyNumberFormat="1" applyFont="1" applyBorder="1" applyAlignment="1" applyProtection="1">
      <protection locked="0" hidden="1"/>
    </xf>
    <xf numFmtId="2" fontId="3" fillId="0" borderId="6" xfId="0" applyNumberFormat="1" applyFont="1" applyBorder="1" applyAlignment="1" applyProtection="1">
      <alignment horizontal="center"/>
      <protection locked="0" hidden="1"/>
    </xf>
    <xf numFmtId="2" fontId="3" fillId="0" borderId="6" xfId="0" applyNumberFormat="1" applyFont="1" applyBorder="1" applyAlignment="1" applyProtection="1">
      <protection locked="0" hidden="1"/>
    </xf>
    <xf numFmtId="2" fontId="3" fillId="0" borderId="6" xfId="0" applyNumberFormat="1" applyFont="1" applyFill="1" applyBorder="1" applyAlignment="1" applyProtection="1">
      <protection locked="0" hidden="1"/>
    </xf>
    <xf numFmtId="9" fontId="3" fillId="0" borderId="6" xfId="0" applyNumberFormat="1" applyFont="1" applyBorder="1" applyAlignment="1" applyProtection="1">
      <protection locked="0" hidden="1"/>
    </xf>
    <xf numFmtId="0" fontId="0" fillId="0" borderId="6" xfId="0" applyBorder="1" applyProtection="1">
      <protection locked="0" hidden="1"/>
    </xf>
    <xf numFmtId="1" fontId="3" fillId="0" borderId="6" xfId="0" applyNumberFormat="1" applyFont="1" applyBorder="1" applyAlignment="1" applyProtection="1">
      <alignment wrapText="1"/>
      <protection locked="0" hidden="1"/>
    </xf>
    <xf numFmtId="2" fontId="3" fillId="0" borderId="0" xfId="0" applyNumberFormat="1" applyFont="1" applyAlignment="1" applyProtection="1">
      <alignment horizontal="center" wrapText="1"/>
      <protection locked="0" hidden="1"/>
    </xf>
    <xf numFmtId="2" fontId="3" fillId="0" borderId="0" xfId="0" applyNumberFormat="1" applyFont="1" applyAlignment="1" applyProtection="1">
      <alignment horizontal="right"/>
      <protection locked="0" hidden="1"/>
    </xf>
    <xf numFmtId="165" fontId="3" fillId="0" borderId="8" xfId="0" applyNumberFormat="1" applyFont="1" applyBorder="1" applyAlignment="1" applyProtection="1">
      <protection locked="0" hidden="1"/>
    </xf>
    <xf numFmtId="2" fontId="3" fillId="0" borderId="8" xfId="1" applyNumberFormat="1" applyFont="1" applyBorder="1" applyAlignment="1" applyProtection="1">
      <alignment horizontal="right"/>
      <protection locked="0" hidden="1"/>
    </xf>
    <xf numFmtId="1" fontId="3" fillId="0" borderId="8" xfId="1" applyNumberFormat="1" applyFont="1" applyBorder="1" applyAlignment="1" applyProtection="1">
      <alignment horizontal="right"/>
      <protection locked="0" hidden="1"/>
    </xf>
    <xf numFmtId="49" fontId="3" fillId="0" borderId="0" xfId="0" applyNumberFormat="1" applyFont="1" applyAlignment="1" applyProtection="1">
      <alignment horizontal="center"/>
      <protection locked="0" hidden="1"/>
    </xf>
    <xf numFmtId="1" fontId="3" fillId="0" borderId="8" xfId="0" applyNumberFormat="1" applyFont="1" applyBorder="1" applyAlignment="1" applyProtection="1">
      <protection locked="0" hidden="1"/>
    </xf>
    <xf numFmtId="1" fontId="3" fillId="0" borderId="0" xfId="0" applyNumberFormat="1" applyFont="1" applyAlignment="1" applyProtection="1">
      <alignment vertical="center"/>
      <protection locked="0" hidden="1"/>
    </xf>
    <xf numFmtId="2" fontId="3" fillId="0" borderId="0" xfId="0" applyNumberFormat="1" applyFont="1" applyAlignment="1" applyProtection="1">
      <alignment horizontal="center" vertical="center"/>
      <protection locked="0" hidden="1"/>
    </xf>
    <xf numFmtId="2" fontId="3" fillId="0" borderId="0" xfId="0" applyNumberFormat="1" applyFont="1" applyAlignment="1" applyProtection="1">
      <alignment vertical="center"/>
      <protection locked="0" hidden="1"/>
    </xf>
    <xf numFmtId="1" fontId="3" fillId="0" borderId="0" xfId="0" applyNumberFormat="1" applyFont="1" applyAlignment="1" applyProtection="1">
      <alignment horizontal="center" vertical="center"/>
      <protection locked="0" hidden="1"/>
    </xf>
    <xf numFmtId="1" fontId="3" fillId="0" borderId="0" xfId="0" applyNumberFormat="1" applyFont="1" applyBorder="1" applyAlignment="1" applyProtection="1">
      <alignment vertical="center"/>
      <protection locked="0" hidden="1"/>
    </xf>
    <xf numFmtId="2" fontId="3" fillId="0" borderId="0" xfId="0" applyNumberFormat="1" applyFont="1" applyBorder="1" applyAlignment="1" applyProtection="1">
      <alignment horizontal="center" vertical="center"/>
      <protection locked="0" hidden="1"/>
    </xf>
    <xf numFmtId="2" fontId="3" fillId="0" borderId="0" xfId="0" applyNumberFormat="1" applyFont="1" applyBorder="1" applyAlignment="1" applyProtection="1">
      <alignment vertical="center"/>
      <protection locked="0" hidden="1"/>
    </xf>
    <xf numFmtId="9" fontId="3" fillId="0" borderId="0" xfId="0" applyNumberFormat="1" applyFont="1" applyBorder="1" applyAlignment="1" applyProtection="1">
      <alignment vertical="center"/>
      <protection locked="0" hidden="1"/>
    </xf>
    <xf numFmtId="1" fontId="3" fillId="0" borderId="0" xfId="0" applyNumberFormat="1" applyFont="1" applyBorder="1" applyAlignment="1" applyProtection="1">
      <alignment vertical="center" wrapText="1"/>
      <protection locked="0" hidden="1"/>
    </xf>
    <xf numFmtId="2" fontId="3" fillId="0" borderId="6" xfId="0" applyNumberFormat="1" applyFont="1" applyFill="1" applyBorder="1" applyAlignment="1" applyProtection="1">
      <alignment vertical="center"/>
      <protection locked="0" hidden="1"/>
    </xf>
    <xf numFmtId="1" fontId="3" fillId="0" borderId="6" xfId="0" applyNumberFormat="1" applyFont="1" applyFill="1" applyBorder="1" applyAlignment="1" applyProtection="1">
      <alignment horizontal="left" vertical="center"/>
      <protection locked="0" hidden="1"/>
    </xf>
    <xf numFmtId="1" fontId="3" fillId="0" borderId="10" xfId="0" applyNumberFormat="1" applyFont="1" applyFill="1" applyBorder="1" applyAlignment="1" applyProtection="1">
      <alignment vertical="center"/>
      <protection locked="0" hidden="1"/>
    </xf>
    <xf numFmtId="2" fontId="3" fillId="0" borderId="9" xfId="0" applyNumberFormat="1" applyFont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1" fontId="3" fillId="0" borderId="10" xfId="0" applyNumberFormat="1" applyFont="1" applyFill="1" applyBorder="1" applyAlignment="1" applyProtection="1">
      <alignment horizontal="left" vertical="center"/>
      <protection locked="0" hidden="1"/>
    </xf>
    <xf numFmtId="2" fontId="3" fillId="0" borderId="0" xfId="0" applyNumberFormat="1" applyFont="1" applyFill="1" applyBorder="1" applyAlignment="1" applyProtection="1">
      <alignment vertical="center"/>
      <protection locked="0" hidden="1"/>
    </xf>
    <xf numFmtId="1" fontId="3" fillId="0" borderId="0" xfId="0" applyNumberFormat="1" applyFont="1" applyFill="1" applyBorder="1" applyAlignment="1" applyProtection="1">
      <alignment horizontal="left" vertical="center"/>
      <protection locked="0" hidden="1"/>
    </xf>
    <xf numFmtId="1" fontId="3" fillId="0" borderId="0" xfId="0" applyNumberFormat="1" applyFont="1" applyFill="1" applyBorder="1" applyAlignment="1" applyProtection="1">
      <alignment vertical="center"/>
      <protection locked="0" hidden="1"/>
    </xf>
    <xf numFmtId="49" fontId="3" fillId="0" borderId="0" xfId="0" applyNumberFormat="1" applyFont="1" applyAlignment="1" applyProtection="1">
      <alignment vertical="center"/>
      <protection locked="0" hidden="1"/>
    </xf>
    <xf numFmtId="1" fontId="3" fillId="0" borderId="8" xfId="0" applyNumberFormat="1" applyFont="1" applyBorder="1" applyAlignment="1" applyProtection="1">
      <alignment vertical="center"/>
      <protection locked="0" hidden="1"/>
    </xf>
    <xf numFmtId="2" fontId="3" fillId="0" borderId="0" xfId="0" applyNumberFormat="1" applyFont="1" applyAlignment="1" applyProtection="1">
      <alignment vertical="center" wrapText="1"/>
      <protection locked="0" hidden="1"/>
    </xf>
    <xf numFmtId="9" fontId="3" fillId="0" borderId="0" xfId="0" applyNumberFormat="1" applyFont="1" applyFill="1" applyBorder="1" applyAlignment="1" applyProtection="1">
      <alignment vertical="center"/>
      <protection locked="0" hidden="1"/>
    </xf>
    <xf numFmtId="2" fontId="6" fillId="2" borderId="0" xfId="0" applyNumberFormat="1" applyFont="1" applyFill="1" applyAlignment="1" applyProtection="1">
      <alignment horizontal="left" wrapText="1"/>
    </xf>
    <xf numFmtId="2" fontId="3" fillId="0" borderId="6" xfId="0" applyNumberFormat="1" applyFont="1" applyBorder="1" applyAlignment="1" applyProtection="1">
      <alignment horizontal="center" vertical="center"/>
      <protection locked="0"/>
    </xf>
    <xf numFmtId="2" fontId="3" fillId="0" borderId="3" xfId="0" applyNumberFormat="1" applyFont="1" applyBorder="1" applyAlignment="1" applyProtection="1">
      <alignment horizontal="center" vertical="center"/>
      <protection locked="0"/>
    </xf>
    <xf numFmtId="2" fontId="3" fillId="0" borderId="4" xfId="0" applyNumberFormat="1" applyFont="1" applyBorder="1" applyAlignment="1" applyProtection="1">
      <alignment horizontal="center" vertical="center"/>
      <protection locked="0"/>
    </xf>
    <xf numFmtId="2" fontId="3" fillId="0" borderId="0" xfId="0" applyNumberFormat="1" applyFont="1" applyBorder="1" applyAlignment="1" applyProtection="1">
      <alignment horizontal="left" wrapText="1"/>
      <protection locked="0"/>
    </xf>
    <xf numFmtId="2" fontId="3" fillId="0" borderId="0" xfId="0" applyNumberFormat="1" applyFont="1" applyAlignment="1" applyProtection="1">
      <alignment horizontal="left" wrapText="1"/>
    </xf>
    <xf numFmtId="2" fontId="3" fillId="0" borderId="0" xfId="0" applyNumberFormat="1" applyFont="1" applyAlignment="1" applyProtection="1">
      <alignment horizontal="left"/>
    </xf>
    <xf numFmtId="2" fontId="3" fillId="0" borderId="0" xfId="0" applyNumberFormat="1" applyFont="1" applyBorder="1" applyAlignment="1" applyProtection="1">
      <alignment horizontal="left" wrapText="1" indent="2"/>
    </xf>
    <xf numFmtId="2" fontId="3" fillId="0" borderId="0" xfId="0" applyNumberFormat="1" applyFont="1" applyAlignment="1" applyProtection="1">
      <alignment horizontal="center" vertical="center"/>
      <protection locked="0"/>
    </xf>
    <xf numFmtId="2" fontId="3" fillId="0" borderId="5" xfId="0" applyNumberFormat="1" applyFont="1" applyBorder="1" applyAlignment="1" applyProtection="1">
      <alignment horizontal="center" vertical="center"/>
      <protection locked="0"/>
    </xf>
    <xf numFmtId="2" fontId="3" fillId="0" borderId="2" xfId="0" applyNumberFormat="1" applyFont="1" applyBorder="1" applyAlignment="1" applyProtection="1">
      <alignment horizontal="center" vertical="center"/>
      <protection locked="0"/>
    </xf>
    <xf numFmtId="14" fontId="3" fillId="0" borderId="3" xfId="0" applyNumberFormat="1" applyFont="1" applyBorder="1" applyAlignment="1" applyProtection="1">
      <alignment horizontal="center" vertical="center"/>
      <protection locked="0"/>
    </xf>
    <xf numFmtId="14" fontId="3" fillId="0" borderId="4" xfId="0" applyNumberFormat="1" applyFont="1" applyBorder="1" applyAlignment="1" applyProtection="1">
      <alignment horizontal="center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2" fontId="3" fillId="0" borderId="7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 applyProtection="1">
      <alignment horizontal="right" vertical="center" textRotation="90"/>
    </xf>
    <xf numFmtId="2" fontId="3" fillId="0" borderId="0" xfId="0" applyNumberFormat="1" applyFont="1" applyBorder="1" applyAlignment="1" applyProtection="1">
      <alignment horizontal="left" vertical="center" wrapText="1"/>
    </xf>
    <xf numFmtId="2" fontId="3" fillId="0" borderId="0" xfId="0" applyNumberFormat="1" applyFont="1" applyAlignment="1" applyProtection="1">
      <alignment horizontal="left" vertical="center" wrapText="1"/>
    </xf>
    <xf numFmtId="2" fontId="6" fillId="2" borderId="0" xfId="0" applyNumberFormat="1" applyFont="1" applyFill="1" applyAlignment="1" applyProtection="1">
      <alignment horizontal="left" vertical="center" wrapText="1"/>
    </xf>
  </cellXfs>
  <cellStyles count="2">
    <cellStyle name="Normal" xfId="0" builtinId="0"/>
    <cellStyle name="Percent" xfId="1" builtinId="5"/>
  </cellStyles>
  <dxfs count="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12" dropStyle="combo" dx="26" fmlaLink="$K$4" fmlaRange="$K$6:$K$17" noThreeD="1" sel="10" val="0"/>
</file>

<file path=xl/ctrlProps/ctrlProp2.xml><?xml version="1.0" encoding="utf-8"?>
<formControlPr xmlns="http://schemas.microsoft.com/office/spreadsheetml/2009/9/main" objectType="Drop" dropLines="6" dropStyle="combo" dx="26" fmlaLink="$K$24" fmlaRange="$K$25:$K$30" noThreeD="1" sel="2" val="0"/>
</file>

<file path=xl/ctrlProps/ctrlProp3.xml><?xml version="1.0" encoding="utf-8"?>
<formControlPr xmlns="http://schemas.microsoft.com/office/spreadsheetml/2009/9/main" objectType="Drop" dropLines="5" dropStyle="combo" dx="22" fmlaLink="$J$10" fmlaRange="$L$11:$L$14" noThreeD="1" sel="3" val="0"/>
</file>

<file path=xl/ctrlProps/ctrlProp4.xml><?xml version="1.0" encoding="utf-8"?>
<formControlPr xmlns="http://schemas.microsoft.com/office/spreadsheetml/2009/9/main" objectType="Drop" dropLines="11" dropStyle="combo" dx="22" fmlaLink="$K$21" fmlaRange="$K$22:$K24" noThreeD="1" sel="3" val="0"/>
</file>

<file path=xl/ctrlProps/ctrlProp5.xml><?xml version="1.0" encoding="utf-8"?>
<formControlPr xmlns="http://schemas.microsoft.com/office/spreadsheetml/2009/9/main" objectType="Drop" dropLines="5" dropStyle="combo" dx="22" fmlaLink="$J$10" fmlaRange="$L$11:$L$13" noThreeD="1" sel="2" val="0"/>
</file>

<file path=xl/ctrlProps/ctrlProp6.xml><?xml version="1.0" encoding="utf-8"?>
<formControlPr xmlns="http://schemas.microsoft.com/office/spreadsheetml/2009/9/main" objectType="Drop" dropLines="11" dropStyle="combo" dx="22" fmlaLink="$K$21" fmlaRange="$K$22:$K24" noThreeD="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9525</xdr:rowOff>
        </xdr:from>
        <xdr:to>
          <xdr:col>3</xdr:col>
          <xdr:colOff>0</xdr:colOff>
          <xdr:row>9</xdr:row>
          <xdr:rowOff>180975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0</xdr:colOff>
          <xdr:row>24</xdr:row>
          <xdr:rowOff>180975</xdr:rowOff>
        </xdr:from>
        <xdr:to>
          <xdr:col>3</xdr:col>
          <xdr:colOff>0</xdr:colOff>
          <xdr:row>25</xdr:row>
          <xdr:rowOff>171450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307781</xdr:colOff>
      <xdr:row>14</xdr:row>
      <xdr:rowOff>71562</xdr:rowOff>
    </xdr:from>
    <xdr:to>
      <xdr:col>1</xdr:col>
      <xdr:colOff>4832</xdr:colOff>
      <xdr:row>16</xdr:row>
      <xdr:rowOff>133710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781" y="3576762"/>
          <a:ext cx="428571" cy="427908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0</xdr:row>
      <xdr:rowOff>33897</xdr:rowOff>
    </xdr:from>
    <xdr:to>
      <xdr:col>7</xdr:col>
      <xdr:colOff>397565</xdr:colOff>
      <xdr:row>3</xdr:row>
      <xdr:rowOff>88348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27390" y="33897"/>
          <a:ext cx="1809584" cy="637547"/>
        </a:xfrm>
        <a:prstGeom prst="rect">
          <a:avLst/>
        </a:prstGeom>
      </xdr:spPr>
    </xdr:pic>
    <xdr:clientData/>
  </xdr:twoCellAnchor>
  <xdr:twoCellAnchor editAs="oneCell">
    <xdr:from>
      <xdr:col>4</xdr:col>
      <xdr:colOff>698150</xdr:colOff>
      <xdr:row>8</xdr:row>
      <xdr:rowOff>7620</xdr:rowOff>
    </xdr:from>
    <xdr:to>
      <xdr:col>7</xdr:col>
      <xdr:colOff>464210</xdr:colOff>
      <xdr:row>23</xdr:row>
      <xdr:rowOff>163070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4230" y="2392680"/>
          <a:ext cx="2387340" cy="2974850"/>
        </a:xfrm>
        <a:prstGeom prst="rect">
          <a:avLst/>
        </a:prstGeom>
      </xdr:spPr>
    </xdr:pic>
    <xdr:clientData/>
  </xdr:twoCellAnchor>
  <xdr:twoCellAnchor>
    <xdr:from>
      <xdr:col>3</xdr:col>
      <xdr:colOff>201259</xdr:colOff>
      <xdr:row>30</xdr:row>
      <xdr:rowOff>123825</xdr:rowOff>
    </xdr:from>
    <xdr:to>
      <xdr:col>8</xdr:col>
      <xdr:colOff>41005</xdr:colOff>
      <xdr:row>44</xdr:row>
      <xdr:rowOff>161264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4C6BBC6C-5CAC-4D47-A64A-B3D477563099}"/>
            </a:ext>
          </a:extLst>
        </xdr:cNvPr>
        <xdr:cNvGrpSpPr/>
      </xdr:nvGrpSpPr>
      <xdr:grpSpPr>
        <a:xfrm>
          <a:off x="2715859" y="6772275"/>
          <a:ext cx="3554496" cy="2704439"/>
          <a:chOff x="2715859" y="6772275"/>
          <a:chExt cx="3554496" cy="2704439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clrChange>
              <a:clrFrom>
                <a:srgbClr val="EEF3FA"/>
              </a:clrFrom>
              <a:clrTo>
                <a:srgbClr val="EEF3FA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4467226" y="6772275"/>
            <a:ext cx="1803129" cy="2694353"/>
          </a:xfrm>
          <a:prstGeom prst="rect">
            <a:avLst/>
          </a:prstGeom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EEF3FA"/>
              </a:clrFrom>
              <a:clrTo>
                <a:srgbClr val="EEF3FA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543301" y="6810640"/>
            <a:ext cx="1544214" cy="266607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1FFD5CA9-80DB-4217-8B6D-B13BAA526C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15859" y="7229475"/>
            <a:ext cx="1346743" cy="223113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742747</xdr:colOff>
      <xdr:row>9</xdr:row>
      <xdr:rowOff>247649</xdr:rowOff>
    </xdr:from>
    <xdr:to>
      <xdr:col>7</xdr:col>
      <xdr:colOff>360839</xdr:colOff>
      <xdr:row>24</xdr:row>
      <xdr:rowOff>196071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16200000">
          <a:off x="3082657" y="2870264"/>
          <a:ext cx="3196447" cy="21612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10</xdr:row>
          <xdr:rowOff>28575</xdr:rowOff>
        </xdr:from>
        <xdr:to>
          <xdr:col>4</xdr:col>
          <xdr:colOff>0</xdr:colOff>
          <xdr:row>10</xdr:row>
          <xdr:rowOff>238125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2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57150</xdr:rowOff>
        </xdr:from>
        <xdr:to>
          <xdr:col>2</xdr:col>
          <xdr:colOff>704850</xdr:colOff>
          <xdr:row>24</xdr:row>
          <xdr:rowOff>276225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2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5</xdr:col>
      <xdr:colOff>45720</xdr:colOff>
      <xdr:row>0</xdr:row>
      <xdr:rowOff>33897</xdr:rowOff>
    </xdr:from>
    <xdr:to>
      <xdr:col>7</xdr:col>
      <xdr:colOff>397565</xdr:colOff>
      <xdr:row>3</xdr:row>
      <xdr:rowOff>99554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5295" y="33897"/>
          <a:ext cx="1780595" cy="645001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0</xdr:row>
      <xdr:rowOff>33897</xdr:rowOff>
    </xdr:from>
    <xdr:to>
      <xdr:col>7</xdr:col>
      <xdr:colOff>397565</xdr:colOff>
      <xdr:row>3</xdr:row>
      <xdr:rowOff>99554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5295" y="33897"/>
          <a:ext cx="1780595" cy="645001"/>
        </a:xfrm>
        <a:prstGeom prst="rect">
          <a:avLst/>
        </a:prstGeom>
      </xdr:spPr>
    </xdr:pic>
    <xdr:clientData/>
  </xdr:twoCellAnchor>
  <xdr:twoCellAnchor>
    <xdr:from>
      <xdr:col>5</xdr:col>
      <xdr:colOff>485776</xdr:colOff>
      <xdr:row>24</xdr:row>
      <xdr:rowOff>161925</xdr:rowOff>
    </xdr:from>
    <xdr:to>
      <xdr:col>7</xdr:col>
      <xdr:colOff>265272</xdr:colOff>
      <xdr:row>33</xdr:row>
      <xdr:rowOff>151345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</a:blip>
        <a:stretch>
          <a:fillRect/>
        </a:stretch>
      </xdr:blipFill>
      <xdr:spPr>
        <a:xfrm>
          <a:off x="4457701" y="5505450"/>
          <a:ext cx="1208246" cy="1799170"/>
        </a:xfrm>
        <a:prstGeom prst="rect">
          <a:avLst/>
        </a:prstGeom>
      </xdr:spPr>
    </xdr:pic>
    <xdr:clientData/>
  </xdr:twoCellAnchor>
  <xdr:twoCellAnchor editAs="oneCell">
    <xdr:from>
      <xdr:col>4</xdr:col>
      <xdr:colOff>703862</xdr:colOff>
      <xdr:row>25</xdr:row>
      <xdr:rowOff>86714</xdr:rowOff>
    </xdr:from>
    <xdr:to>
      <xdr:col>5</xdr:col>
      <xdr:colOff>534391</xdr:colOff>
      <xdr:row>33</xdr:row>
      <xdr:rowOff>96239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</a:blip>
        <a:stretch>
          <a:fillRect/>
        </a:stretch>
      </xdr:blipFill>
      <xdr:spPr>
        <a:xfrm rot="16200000">
          <a:off x="3267076" y="6010275"/>
          <a:ext cx="1533525" cy="9449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9</xdr:row>
          <xdr:rowOff>9525</xdr:rowOff>
        </xdr:from>
        <xdr:to>
          <xdr:col>4</xdr:col>
          <xdr:colOff>0</xdr:colOff>
          <xdr:row>9</xdr:row>
          <xdr:rowOff>219075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28575</xdr:rowOff>
        </xdr:from>
        <xdr:to>
          <xdr:col>3</xdr:col>
          <xdr:colOff>0</xdr:colOff>
          <xdr:row>25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3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5</xdr:col>
      <xdr:colOff>45720</xdr:colOff>
      <xdr:row>0</xdr:row>
      <xdr:rowOff>33897</xdr:rowOff>
    </xdr:from>
    <xdr:to>
      <xdr:col>7</xdr:col>
      <xdr:colOff>578540</xdr:colOff>
      <xdr:row>3</xdr:row>
      <xdr:rowOff>116923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7645" y="33897"/>
          <a:ext cx="1780595" cy="645001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0</xdr:row>
      <xdr:rowOff>33897</xdr:rowOff>
    </xdr:from>
    <xdr:to>
      <xdr:col>7</xdr:col>
      <xdr:colOff>578540</xdr:colOff>
      <xdr:row>3</xdr:row>
      <xdr:rowOff>116923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7645" y="33897"/>
          <a:ext cx="1780595" cy="645001"/>
        </a:xfrm>
        <a:prstGeom prst="rect">
          <a:avLst/>
        </a:prstGeom>
      </xdr:spPr>
    </xdr:pic>
    <xdr:clientData/>
  </xdr:twoCellAnchor>
  <xdr:twoCellAnchor editAs="oneCell">
    <xdr:from>
      <xdr:col>4</xdr:col>
      <xdr:colOff>704852</xdr:colOff>
      <xdr:row>9</xdr:row>
      <xdr:rowOff>85725</xdr:rowOff>
    </xdr:from>
    <xdr:to>
      <xdr:col>7</xdr:col>
      <xdr:colOff>323504</xdr:colOff>
      <xdr:row>24</xdr:row>
      <xdr:rowOff>143965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16200000">
          <a:off x="3023471" y="2710581"/>
          <a:ext cx="3220540" cy="2161827"/>
        </a:xfrm>
        <a:prstGeom prst="rect">
          <a:avLst/>
        </a:prstGeom>
      </xdr:spPr>
    </xdr:pic>
    <xdr:clientData/>
  </xdr:twoCellAnchor>
  <xdr:twoCellAnchor>
    <xdr:from>
      <xdr:col>5</xdr:col>
      <xdr:colOff>211668</xdr:colOff>
      <xdr:row>24</xdr:row>
      <xdr:rowOff>104775</xdr:rowOff>
    </xdr:from>
    <xdr:to>
      <xdr:col>7</xdr:col>
      <xdr:colOff>350996</xdr:colOff>
      <xdr:row>33</xdr:row>
      <xdr:rowOff>155828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4174068" y="5362575"/>
          <a:ext cx="1568078" cy="1822703"/>
          <a:chOff x="4202643" y="5343525"/>
          <a:chExt cx="1568078" cy="1822703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clrChange>
              <a:clrFrom>
                <a:srgbClr val="EEF3FA"/>
              </a:clrFrom>
              <a:clrTo>
                <a:srgbClr val="EEF3FA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4562475" y="5343525"/>
            <a:ext cx="1208246" cy="1799170"/>
          </a:xfrm>
          <a:prstGeom prst="rect">
            <a:avLst/>
          </a:prstGeom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rot="5400000">
            <a:off x="3542644" y="6308324"/>
            <a:ext cx="1517903" cy="19790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47"/>
  <sheetViews>
    <sheetView workbookViewId="0">
      <selection activeCell="D47" sqref="D47"/>
    </sheetView>
  </sheetViews>
  <sheetFormatPr defaultColWidth="11.42578125" defaultRowHeight="18" customHeight="1" x14ac:dyDescent="0.2"/>
  <cols>
    <col min="1" max="1" width="66.85546875" style="7" customWidth="1"/>
    <col min="2" max="2" width="48.140625" style="7" bestFit="1" customWidth="1"/>
    <col min="3" max="3" width="48.140625" style="7" customWidth="1"/>
    <col min="4" max="4" width="50" style="7" bestFit="1" customWidth="1"/>
    <col min="5" max="5" width="44.28515625" style="7" customWidth="1"/>
    <col min="6" max="6" width="13.140625" style="7" customWidth="1"/>
    <col min="7" max="7" width="12" style="6" customWidth="1"/>
    <col min="8" max="8" width="13.7109375" style="6" customWidth="1"/>
    <col min="9" max="9" width="15.7109375" style="6" customWidth="1"/>
    <col min="10" max="10" width="13.7109375" style="6" customWidth="1"/>
    <col min="11" max="11" width="14.7109375" style="7" customWidth="1"/>
    <col min="12" max="12" width="15.7109375" style="7" customWidth="1"/>
    <col min="13" max="14" width="13.7109375" style="7" customWidth="1"/>
    <col min="15" max="16" width="14.7109375" style="7" customWidth="1"/>
    <col min="17" max="255" width="11.42578125" style="7"/>
    <col min="256" max="256" width="66.85546875" style="7" customWidth="1"/>
    <col min="257" max="257" width="48.140625" style="7" bestFit="1" customWidth="1"/>
    <col min="258" max="258" width="48.140625" style="7" customWidth="1"/>
    <col min="259" max="259" width="50" style="7" bestFit="1" customWidth="1"/>
    <col min="260" max="260" width="48.140625" style="7" bestFit="1" customWidth="1"/>
    <col min="261" max="261" width="6.140625" style="7" bestFit="1" customWidth="1"/>
    <col min="262" max="262" width="13.140625" style="7" customWidth="1"/>
    <col min="263" max="263" width="12" style="7" customWidth="1"/>
    <col min="264" max="264" width="13.7109375" style="7" customWidth="1"/>
    <col min="265" max="265" width="15.7109375" style="7" customWidth="1"/>
    <col min="266" max="266" width="13.7109375" style="7" customWidth="1"/>
    <col min="267" max="267" width="14.7109375" style="7" customWidth="1"/>
    <col min="268" max="268" width="15.7109375" style="7" customWidth="1"/>
    <col min="269" max="270" width="13.7109375" style="7" customWidth="1"/>
    <col min="271" max="272" width="14.7109375" style="7" customWidth="1"/>
    <col min="273" max="511" width="11.42578125" style="7"/>
    <col min="512" max="512" width="66.85546875" style="7" customWidth="1"/>
    <col min="513" max="513" width="48.140625" style="7" bestFit="1" customWidth="1"/>
    <col min="514" max="514" width="48.140625" style="7" customWidth="1"/>
    <col min="515" max="515" width="50" style="7" bestFit="1" customWidth="1"/>
    <col min="516" max="516" width="48.140625" style="7" bestFit="1" customWidth="1"/>
    <col min="517" max="517" width="6.140625" style="7" bestFit="1" customWidth="1"/>
    <col min="518" max="518" width="13.140625" style="7" customWidth="1"/>
    <col min="519" max="519" width="12" style="7" customWidth="1"/>
    <col min="520" max="520" width="13.7109375" style="7" customWidth="1"/>
    <col min="521" max="521" width="15.7109375" style="7" customWidth="1"/>
    <col min="522" max="522" width="13.7109375" style="7" customWidth="1"/>
    <col min="523" max="523" width="14.7109375" style="7" customWidth="1"/>
    <col min="524" max="524" width="15.7109375" style="7" customWidth="1"/>
    <col min="525" max="526" width="13.7109375" style="7" customWidth="1"/>
    <col min="527" max="528" width="14.7109375" style="7" customWidth="1"/>
    <col min="529" max="767" width="11.42578125" style="7"/>
    <col min="768" max="768" width="66.85546875" style="7" customWidth="1"/>
    <col min="769" max="769" width="48.140625" style="7" bestFit="1" customWidth="1"/>
    <col min="770" max="770" width="48.140625" style="7" customWidth="1"/>
    <col min="771" max="771" width="50" style="7" bestFit="1" customWidth="1"/>
    <col min="772" max="772" width="48.140625" style="7" bestFit="1" customWidth="1"/>
    <col min="773" max="773" width="6.140625" style="7" bestFit="1" customWidth="1"/>
    <col min="774" max="774" width="13.140625" style="7" customWidth="1"/>
    <col min="775" max="775" width="12" style="7" customWidth="1"/>
    <col min="776" max="776" width="13.7109375" style="7" customWidth="1"/>
    <col min="777" max="777" width="15.7109375" style="7" customWidth="1"/>
    <col min="778" max="778" width="13.7109375" style="7" customWidth="1"/>
    <col min="779" max="779" width="14.7109375" style="7" customWidth="1"/>
    <col min="780" max="780" width="15.7109375" style="7" customWidth="1"/>
    <col min="781" max="782" width="13.7109375" style="7" customWidth="1"/>
    <col min="783" max="784" width="14.7109375" style="7" customWidth="1"/>
    <col min="785" max="1023" width="11.42578125" style="7"/>
    <col min="1024" max="1024" width="66.85546875" style="7" customWidth="1"/>
    <col min="1025" max="1025" width="48.140625" style="7" bestFit="1" customWidth="1"/>
    <col min="1026" max="1026" width="48.140625" style="7" customWidth="1"/>
    <col min="1027" max="1027" width="50" style="7" bestFit="1" customWidth="1"/>
    <col min="1028" max="1028" width="48.140625" style="7" bestFit="1" customWidth="1"/>
    <col min="1029" max="1029" width="6.140625" style="7" bestFit="1" customWidth="1"/>
    <col min="1030" max="1030" width="13.140625" style="7" customWidth="1"/>
    <col min="1031" max="1031" width="12" style="7" customWidth="1"/>
    <col min="1032" max="1032" width="13.7109375" style="7" customWidth="1"/>
    <col min="1033" max="1033" width="15.7109375" style="7" customWidth="1"/>
    <col min="1034" max="1034" width="13.7109375" style="7" customWidth="1"/>
    <col min="1035" max="1035" width="14.7109375" style="7" customWidth="1"/>
    <col min="1036" max="1036" width="15.7109375" style="7" customWidth="1"/>
    <col min="1037" max="1038" width="13.7109375" style="7" customWidth="1"/>
    <col min="1039" max="1040" width="14.7109375" style="7" customWidth="1"/>
    <col min="1041" max="1279" width="11.42578125" style="7"/>
    <col min="1280" max="1280" width="66.85546875" style="7" customWidth="1"/>
    <col min="1281" max="1281" width="48.140625" style="7" bestFit="1" customWidth="1"/>
    <col min="1282" max="1282" width="48.140625" style="7" customWidth="1"/>
    <col min="1283" max="1283" width="50" style="7" bestFit="1" customWidth="1"/>
    <col min="1284" max="1284" width="48.140625" style="7" bestFit="1" customWidth="1"/>
    <col min="1285" max="1285" width="6.140625" style="7" bestFit="1" customWidth="1"/>
    <col min="1286" max="1286" width="13.140625" style="7" customWidth="1"/>
    <col min="1287" max="1287" width="12" style="7" customWidth="1"/>
    <col min="1288" max="1288" width="13.7109375" style="7" customWidth="1"/>
    <col min="1289" max="1289" width="15.7109375" style="7" customWidth="1"/>
    <col min="1290" max="1290" width="13.7109375" style="7" customWidth="1"/>
    <col min="1291" max="1291" width="14.7109375" style="7" customWidth="1"/>
    <col min="1292" max="1292" width="15.7109375" style="7" customWidth="1"/>
    <col min="1293" max="1294" width="13.7109375" style="7" customWidth="1"/>
    <col min="1295" max="1296" width="14.7109375" style="7" customWidth="1"/>
    <col min="1297" max="1535" width="11.42578125" style="7"/>
    <col min="1536" max="1536" width="66.85546875" style="7" customWidth="1"/>
    <col min="1537" max="1537" width="48.140625" style="7" bestFit="1" customWidth="1"/>
    <col min="1538" max="1538" width="48.140625" style="7" customWidth="1"/>
    <col min="1539" max="1539" width="50" style="7" bestFit="1" customWidth="1"/>
    <col min="1540" max="1540" width="48.140625" style="7" bestFit="1" customWidth="1"/>
    <col min="1541" max="1541" width="6.140625" style="7" bestFit="1" customWidth="1"/>
    <col min="1542" max="1542" width="13.140625" style="7" customWidth="1"/>
    <col min="1543" max="1543" width="12" style="7" customWidth="1"/>
    <col min="1544" max="1544" width="13.7109375" style="7" customWidth="1"/>
    <col min="1545" max="1545" width="15.7109375" style="7" customWidth="1"/>
    <col min="1546" max="1546" width="13.7109375" style="7" customWidth="1"/>
    <col min="1547" max="1547" width="14.7109375" style="7" customWidth="1"/>
    <col min="1548" max="1548" width="15.7109375" style="7" customWidth="1"/>
    <col min="1549" max="1550" width="13.7109375" style="7" customWidth="1"/>
    <col min="1551" max="1552" width="14.7109375" style="7" customWidth="1"/>
    <col min="1553" max="1791" width="11.42578125" style="7"/>
    <col min="1792" max="1792" width="66.85546875" style="7" customWidth="1"/>
    <col min="1793" max="1793" width="48.140625" style="7" bestFit="1" customWidth="1"/>
    <col min="1794" max="1794" width="48.140625" style="7" customWidth="1"/>
    <col min="1795" max="1795" width="50" style="7" bestFit="1" customWidth="1"/>
    <col min="1796" max="1796" width="48.140625" style="7" bestFit="1" customWidth="1"/>
    <col min="1797" max="1797" width="6.140625" style="7" bestFit="1" customWidth="1"/>
    <col min="1798" max="1798" width="13.140625" style="7" customWidth="1"/>
    <col min="1799" max="1799" width="12" style="7" customWidth="1"/>
    <col min="1800" max="1800" width="13.7109375" style="7" customWidth="1"/>
    <col min="1801" max="1801" width="15.7109375" style="7" customWidth="1"/>
    <col min="1802" max="1802" width="13.7109375" style="7" customWidth="1"/>
    <col min="1803" max="1803" width="14.7109375" style="7" customWidth="1"/>
    <col min="1804" max="1804" width="15.7109375" style="7" customWidth="1"/>
    <col min="1805" max="1806" width="13.7109375" style="7" customWidth="1"/>
    <col min="1807" max="1808" width="14.7109375" style="7" customWidth="1"/>
    <col min="1809" max="2047" width="11.42578125" style="7"/>
    <col min="2048" max="2048" width="66.85546875" style="7" customWidth="1"/>
    <col min="2049" max="2049" width="48.140625" style="7" bestFit="1" customWidth="1"/>
    <col min="2050" max="2050" width="48.140625" style="7" customWidth="1"/>
    <col min="2051" max="2051" width="50" style="7" bestFit="1" customWidth="1"/>
    <col min="2052" max="2052" width="48.140625" style="7" bestFit="1" customWidth="1"/>
    <col min="2053" max="2053" width="6.140625" style="7" bestFit="1" customWidth="1"/>
    <col min="2054" max="2054" width="13.140625" style="7" customWidth="1"/>
    <col min="2055" max="2055" width="12" style="7" customWidth="1"/>
    <col min="2056" max="2056" width="13.7109375" style="7" customWidth="1"/>
    <col min="2057" max="2057" width="15.7109375" style="7" customWidth="1"/>
    <col min="2058" max="2058" width="13.7109375" style="7" customWidth="1"/>
    <col min="2059" max="2059" width="14.7109375" style="7" customWidth="1"/>
    <col min="2060" max="2060" width="15.7109375" style="7" customWidth="1"/>
    <col min="2061" max="2062" width="13.7109375" style="7" customWidth="1"/>
    <col min="2063" max="2064" width="14.7109375" style="7" customWidth="1"/>
    <col min="2065" max="2303" width="11.42578125" style="7"/>
    <col min="2304" max="2304" width="66.85546875" style="7" customWidth="1"/>
    <col min="2305" max="2305" width="48.140625" style="7" bestFit="1" customWidth="1"/>
    <col min="2306" max="2306" width="48.140625" style="7" customWidth="1"/>
    <col min="2307" max="2307" width="50" style="7" bestFit="1" customWidth="1"/>
    <col min="2308" max="2308" width="48.140625" style="7" bestFit="1" customWidth="1"/>
    <col min="2309" max="2309" width="6.140625" style="7" bestFit="1" customWidth="1"/>
    <col min="2310" max="2310" width="13.140625" style="7" customWidth="1"/>
    <col min="2311" max="2311" width="12" style="7" customWidth="1"/>
    <col min="2312" max="2312" width="13.7109375" style="7" customWidth="1"/>
    <col min="2313" max="2313" width="15.7109375" style="7" customWidth="1"/>
    <col min="2314" max="2314" width="13.7109375" style="7" customWidth="1"/>
    <col min="2315" max="2315" width="14.7109375" style="7" customWidth="1"/>
    <col min="2316" max="2316" width="15.7109375" style="7" customWidth="1"/>
    <col min="2317" max="2318" width="13.7109375" style="7" customWidth="1"/>
    <col min="2319" max="2320" width="14.7109375" style="7" customWidth="1"/>
    <col min="2321" max="2559" width="11.42578125" style="7"/>
    <col min="2560" max="2560" width="66.85546875" style="7" customWidth="1"/>
    <col min="2561" max="2561" width="48.140625" style="7" bestFit="1" customWidth="1"/>
    <col min="2562" max="2562" width="48.140625" style="7" customWidth="1"/>
    <col min="2563" max="2563" width="50" style="7" bestFit="1" customWidth="1"/>
    <col min="2564" max="2564" width="48.140625" style="7" bestFit="1" customWidth="1"/>
    <col min="2565" max="2565" width="6.140625" style="7" bestFit="1" customWidth="1"/>
    <col min="2566" max="2566" width="13.140625" style="7" customWidth="1"/>
    <col min="2567" max="2567" width="12" style="7" customWidth="1"/>
    <col min="2568" max="2568" width="13.7109375" style="7" customWidth="1"/>
    <col min="2569" max="2569" width="15.7109375" style="7" customWidth="1"/>
    <col min="2570" max="2570" width="13.7109375" style="7" customWidth="1"/>
    <col min="2571" max="2571" width="14.7109375" style="7" customWidth="1"/>
    <col min="2572" max="2572" width="15.7109375" style="7" customWidth="1"/>
    <col min="2573" max="2574" width="13.7109375" style="7" customWidth="1"/>
    <col min="2575" max="2576" width="14.7109375" style="7" customWidth="1"/>
    <col min="2577" max="2815" width="11.42578125" style="7"/>
    <col min="2816" max="2816" width="66.85546875" style="7" customWidth="1"/>
    <col min="2817" max="2817" width="48.140625" style="7" bestFit="1" customWidth="1"/>
    <col min="2818" max="2818" width="48.140625" style="7" customWidth="1"/>
    <col min="2819" max="2819" width="50" style="7" bestFit="1" customWidth="1"/>
    <col min="2820" max="2820" width="48.140625" style="7" bestFit="1" customWidth="1"/>
    <col min="2821" max="2821" width="6.140625" style="7" bestFit="1" customWidth="1"/>
    <col min="2822" max="2822" width="13.140625" style="7" customWidth="1"/>
    <col min="2823" max="2823" width="12" style="7" customWidth="1"/>
    <col min="2824" max="2824" width="13.7109375" style="7" customWidth="1"/>
    <col min="2825" max="2825" width="15.7109375" style="7" customWidth="1"/>
    <col min="2826" max="2826" width="13.7109375" style="7" customWidth="1"/>
    <col min="2827" max="2827" width="14.7109375" style="7" customWidth="1"/>
    <col min="2828" max="2828" width="15.7109375" style="7" customWidth="1"/>
    <col min="2829" max="2830" width="13.7109375" style="7" customWidth="1"/>
    <col min="2831" max="2832" width="14.7109375" style="7" customWidth="1"/>
    <col min="2833" max="3071" width="11.42578125" style="7"/>
    <col min="3072" max="3072" width="66.85546875" style="7" customWidth="1"/>
    <col min="3073" max="3073" width="48.140625" style="7" bestFit="1" customWidth="1"/>
    <col min="3074" max="3074" width="48.140625" style="7" customWidth="1"/>
    <col min="3075" max="3075" width="50" style="7" bestFit="1" customWidth="1"/>
    <col min="3076" max="3076" width="48.140625" style="7" bestFit="1" customWidth="1"/>
    <col min="3077" max="3077" width="6.140625" style="7" bestFit="1" customWidth="1"/>
    <col min="3078" max="3078" width="13.140625" style="7" customWidth="1"/>
    <col min="3079" max="3079" width="12" style="7" customWidth="1"/>
    <col min="3080" max="3080" width="13.7109375" style="7" customWidth="1"/>
    <col min="3081" max="3081" width="15.7109375" style="7" customWidth="1"/>
    <col min="3082" max="3082" width="13.7109375" style="7" customWidth="1"/>
    <col min="3083" max="3083" width="14.7109375" style="7" customWidth="1"/>
    <col min="3084" max="3084" width="15.7109375" style="7" customWidth="1"/>
    <col min="3085" max="3086" width="13.7109375" style="7" customWidth="1"/>
    <col min="3087" max="3088" width="14.7109375" style="7" customWidth="1"/>
    <col min="3089" max="3327" width="11.42578125" style="7"/>
    <col min="3328" max="3328" width="66.85546875" style="7" customWidth="1"/>
    <col min="3329" max="3329" width="48.140625" style="7" bestFit="1" customWidth="1"/>
    <col min="3330" max="3330" width="48.140625" style="7" customWidth="1"/>
    <col min="3331" max="3331" width="50" style="7" bestFit="1" customWidth="1"/>
    <col min="3332" max="3332" width="48.140625" style="7" bestFit="1" customWidth="1"/>
    <col min="3333" max="3333" width="6.140625" style="7" bestFit="1" customWidth="1"/>
    <col min="3334" max="3334" width="13.140625" style="7" customWidth="1"/>
    <col min="3335" max="3335" width="12" style="7" customWidth="1"/>
    <col min="3336" max="3336" width="13.7109375" style="7" customWidth="1"/>
    <col min="3337" max="3337" width="15.7109375" style="7" customWidth="1"/>
    <col min="3338" max="3338" width="13.7109375" style="7" customWidth="1"/>
    <col min="3339" max="3339" width="14.7109375" style="7" customWidth="1"/>
    <col min="3340" max="3340" width="15.7109375" style="7" customWidth="1"/>
    <col min="3341" max="3342" width="13.7109375" style="7" customWidth="1"/>
    <col min="3343" max="3344" width="14.7109375" style="7" customWidth="1"/>
    <col min="3345" max="3583" width="11.42578125" style="7"/>
    <col min="3584" max="3584" width="66.85546875" style="7" customWidth="1"/>
    <col min="3585" max="3585" width="48.140625" style="7" bestFit="1" customWidth="1"/>
    <col min="3586" max="3586" width="48.140625" style="7" customWidth="1"/>
    <col min="3587" max="3587" width="50" style="7" bestFit="1" customWidth="1"/>
    <col min="3588" max="3588" width="48.140625" style="7" bestFit="1" customWidth="1"/>
    <col min="3589" max="3589" width="6.140625" style="7" bestFit="1" customWidth="1"/>
    <col min="3590" max="3590" width="13.140625" style="7" customWidth="1"/>
    <col min="3591" max="3591" width="12" style="7" customWidth="1"/>
    <col min="3592" max="3592" width="13.7109375" style="7" customWidth="1"/>
    <col min="3593" max="3593" width="15.7109375" style="7" customWidth="1"/>
    <col min="3594" max="3594" width="13.7109375" style="7" customWidth="1"/>
    <col min="3595" max="3595" width="14.7109375" style="7" customWidth="1"/>
    <col min="3596" max="3596" width="15.7109375" style="7" customWidth="1"/>
    <col min="3597" max="3598" width="13.7109375" style="7" customWidth="1"/>
    <col min="3599" max="3600" width="14.7109375" style="7" customWidth="1"/>
    <col min="3601" max="3839" width="11.42578125" style="7"/>
    <col min="3840" max="3840" width="66.85546875" style="7" customWidth="1"/>
    <col min="3841" max="3841" width="48.140625" style="7" bestFit="1" customWidth="1"/>
    <col min="3842" max="3842" width="48.140625" style="7" customWidth="1"/>
    <col min="3843" max="3843" width="50" style="7" bestFit="1" customWidth="1"/>
    <col min="3844" max="3844" width="48.140625" style="7" bestFit="1" customWidth="1"/>
    <col min="3845" max="3845" width="6.140625" style="7" bestFit="1" customWidth="1"/>
    <col min="3846" max="3846" width="13.140625" style="7" customWidth="1"/>
    <col min="3847" max="3847" width="12" style="7" customWidth="1"/>
    <col min="3848" max="3848" width="13.7109375" style="7" customWidth="1"/>
    <col min="3849" max="3849" width="15.7109375" style="7" customWidth="1"/>
    <col min="3850" max="3850" width="13.7109375" style="7" customWidth="1"/>
    <col min="3851" max="3851" width="14.7109375" style="7" customWidth="1"/>
    <col min="3852" max="3852" width="15.7109375" style="7" customWidth="1"/>
    <col min="3853" max="3854" width="13.7109375" style="7" customWidth="1"/>
    <col min="3855" max="3856" width="14.7109375" style="7" customWidth="1"/>
    <col min="3857" max="4095" width="11.42578125" style="7"/>
    <col min="4096" max="4096" width="66.85546875" style="7" customWidth="1"/>
    <col min="4097" max="4097" width="48.140625" style="7" bestFit="1" customWidth="1"/>
    <col min="4098" max="4098" width="48.140625" style="7" customWidth="1"/>
    <col min="4099" max="4099" width="50" style="7" bestFit="1" customWidth="1"/>
    <col min="4100" max="4100" width="48.140625" style="7" bestFit="1" customWidth="1"/>
    <col min="4101" max="4101" width="6.140625" style="7" bestFit="1" customWidth="1"/>
    <col min="4102" max="4102" width="13.140625" style="7" customWidth="1"/>
    <col min="4103" max="4103" width="12" style="7" customWidth="1"/>
    <col min="4104" max="4104" width="13.7109375" style="7" customWidth="1"/>
    <col min="4105" max="4105" width="15.7109375" style="7" customWidth="1"/>
    <col min="4106" max="4106" width="13.7109375" style="7" customWidth="1"/>
    <col min="4107" max="4107" width="14.7109375" style="7" customWidth="1"/>
    <col min="4108" max="4108" width="15.7109375" style="7" customWidth="1"/>
    <col min="4109" max="4110" width="13.7109375" style="7" customWidth="1"/>
    <col min="4111" max="4112" width="14.7109375" style="7" customWidth="1"/>
    <col min="4113" max="4351" width="11.42578125" style="7"/>
    <col min="4352" max="4352" width="66.85546875" style="7" customWidth="1"/>
    <col min="4353" max="4353" width="48.140625" style="7" bestFit="1" customWidth="1"/>
    <col min="4354" max="4354" width="48.140625" style="7" customWidth="1"/>
    <col min="4355" max="4355" width="50" style="7" bestFit="1" customWidth="1"/>
    <col min="4356" max="4356" width="48.140625" style="7" bestFit="1" customWidth="1"/>
    <col min="4357" max="4357" width="6.140625" style="7" bestFit="1" customWidth="1"/>
    <col min="4358" max="4358" width="13.140625" style="7" customWidth="1"/>
    <col min="4359" max="4359" width="12" style="7" customWidth="1"/>
    <col min="4360" max="4360" width="13.7109375" style="7" customWidth="1"/>
    <col min="4361" max="4361" width="15.7109375" style="7" customWidth="1"/>
    <col min="4362" max="4362" width="13.7109375" style="7" customWidth="1"/>
    <col min="4363" max="4363" width="14.7109375" style="7" customWidth="1"/>
    <col min="4364" max="4364" width="15.7109375" style="7" customWidth="1"/>
    <col min="4365" max="4366" width="13.7109375" style="7" customWidth="1"/>
    <col min="4367" max="4368" width="14.7109375" style="7" customWidth="1"/>
    <col min="4369" max="4607" width="11.42578125" style="7"/>
    <col min="4608" max="4608" width="66.85546875" style="7" customWidth="1"/>
    <col min="4609" max="4609" width="48.140625" style="7" bestFit="1" customWidth="1"/>
    <col min="4610" max="4610" width="48.140625" style="7" customWidth="1"/>
    <col min="4611" max="4611" width="50" style="7" bestFit="1" customWidth="1"/>
    <col min="4612" max="4612" width="48.140625" style="7" bestFit="1" customWidth="1"/>
    <col min="4613" max="4613" width="6.140625" style="7" bestFit="1" customWidth="1"/>
    <col min="4614" max="4614" width="13.140625" style="7" customWidth="1"/>
    <col min="4615" max="4615" width="12" style="7" customWidth="1"/>
    <col min="4616" max="4616" width="13.7109375" style="7" customWidth="1"/>
    <col min="4617" max="4617" width="15.7109375" style="7" customWidth="1"/>
    <col min="4618" max="4618" width="13.7109375" style="7" customWidth="1"/>
    <col min="4619" max="4619" width="14.7109375" style="7" customWidth="1"/>
    <col min="4620" max="4620" width="15.7109375" style="7" customWidth="1"/>
    <col min="4621" max="4622" width="13.7109375" style="7" customWidth="1"/>
    <col min="4623" max="4624" width="14.7109375" style="7" customWidth="1"/>
    <col min="4625" max="4863" width="11.42578125" style="7"/>
    <col min="4864" max="4864" width="66.85546875" style="7" customWidth="1"/>
    <col min="4865" max="4865" width="48.140625" style="7" bestFit="1" customWidth="1"/>
    <col min="4866" max="4866" width="48.140625" style="7" customWidth="1"/>
    <col min="4867" max="4867" width="50" style="7" bestFit="1" customWidth="1"/>
    <col min="4868" max="4868" width="48.140625" style="7" bestFit="1" customWidth="1"/>
    <col min="4869" max="4869" width="6.140625" style="7" bestFit="1" customWidth="1"/>
    <col min="4870" max="4870" width="13.140625" style="7" customWidth="1"/>
    <col min="4871" max="4871" width="12" style="7" customWidth="1"/>
    <col min="4872" max="4872" width="13.7109375" style="7" customWidth="1"/>
    <col min="4873" max="4873" width="15.7109375" style="7" customWidth="1"/>
    <col min="4874" max="4874" width="13.7109375" style="7" customWidth="1"/>
    <col min="4875" max="4875" width="14.7109375" style="7" customWidth="1"/>
    <col min="4876" max="4876" width="15.7109375" style="7" customWidth="1"/>
    <col min="4877" max="4878" width="13.7109375" style="7" customWidth="1"/>
    <col min="4879" max="4880" width="14.7109375" style="7" customWidth="1"/>
    <col min="4881" max="5119" width="11.42578125" style="7"/>
    <col min="5120" max="5120" width="66.85546875" style="7" customWidth="1"/>
    <col min="5121" max="5121" width="48.140625" style="7" bestFit="1" customWidth="1"/>
    <col min="5122" max="5122" width="48.140625" style="7" customWidth="1"/>
    <col min="5123" max="5123" width="50" style="7" bestFit="1" customWidth="1"/>
    <col min="5124" max="5124" width="48.140625" style="7" bestFit="1" customWidth="1"/>
    <col min="5125" max="5125" width="6.140625" style="7" bestFit="1" customWidth="1"/>
    <col min="5126" max="5126" width="13.140625" style="7" customWidth="1"/>
    <col min="5127" max="5127" width="12" style="7" customWidth="1"/>
    <col min="5128" max="5128" width="13.7109375" style="7" customWidth="1"/>
    <col min="5129" max="5129" width="15.7109375" style="7" customWidth="1"/>
    <col min="5130" max="5130" width="13.7109375" style="7" customWidth="1"/>
    <col min="5131" max="5131" width="14.7109375" style="7" customWidth="1"/>
    <col min="5132" max="5132" width="15.7109375" style="7" customWidth="1"/>
    <col min="5133" max="5134" width="13.7109375" style="7" customWidth="1"/>
    <col min="5135" max="5136" width="14.7109375" style="7" customWidth="1"/>
    <col min="5137" max="5375" width="11.42578125" style="7"/>
    <col min="5376" max="5376" width="66.85546875" style="7" customWidth="1"/>
    <col min="5377" max="5377" width="48.140625" style="7" bestFit="1" customWidth="1"/>
    <col min="5378" max="5378" width="48.140625" style="7" customWidth="1"/>
    <col min="5379" max="5379" width="50" style="7" bestFit="1" customWidth="1"/>
    <col min="5380" max="5380" width="48.140625" style="7" bestFit="1" customWidth="1"/>
    <col min="5381" max="5381" width="6.140625" style="7" bestFit="1" customWidth="1"/>
    <col min="5382" max="5382" width="13.140625" style="7" customWidth="1"/>
    <col min="5383" max="5383" width="12" style="7" customWidth="1"/>
    <col min="5384" max="5384" width="13.7109375" style="7" customWidth="1"/>
    <col min="5385" max="5385" width="15.7109375" style="7" customWidth="1"/>
    <col min="5386" max="5386" width="13.7109375" style="7" customWidth="1"/>
    <col min="5387" max="5387" width="14.7109375" style="7" customWidth="1"/>
    <col min="5388" max="5388" width="15.7109375" style="7" customWidth="1"/>
    <col min="5389" max="5390" width="13.7109375" style="7" customWidth="1"/>
    <col min="5391" max="5392" width="14.7109375" style="7" customWidth="1"/>
    <col min="5393" max="5631" width="11.42578125" style="7"/>
    <col min="5632" max="5632" width="66.85546875" style="7" customWidth="1"/>
    <col min="5633" max="5633" width="48.140625" style="7" bestFit="1" customWidth="1"/>
    <col min="5634" max="5634" width="48.140625" style="7" customWidth="1"/>
    <col min="5635" max="5635" width="50" style="7" bestFit="1" customWidth="1"/>
    <col min="5636" max="5636" width="48.140625" style="7" bestFit="1" customWidth="1"/>
    <col min="5637" max="5637" width="6.140625" style="7" bestFit="1" customWidth="1"/>
    <col min="5638" max="5638" width="13.140625" style="7" customWidth="1"/>
    <col min="5639" max="5639" width="12" style="7" customWidth="1"/>
    <col min="5640" max="5640" width="13.7109375" style="7" customWidth="1"/>
    <col min="5641" max="5641" width="15.7109375" style="7" customWidth="1"/>
    <col min="5642" max="5642" width="13.7109375" style="7" customWidth="1"/>
    <col min="5643" max="5643" width="14.7109375" style="7" customWidth="1"/>
    <col min="5644" max="5644" width="15.7109375" style="7" customWidth="1"/>
    <col min="5645" max="5646" width="13.7109375" style="7" customWidth="1"/>
    <col min="5647" max="5648" width="14.7109375" style="7" customWidth="1"/>
    <col min="5649" max="5887" width="11.42578125" style="7"/>
    <col min="5888" max="5888" width="66.85546875" style="7" customWidth="1"/>
    <col min="5889" max="5889" width="48.140625" style="7" bestFit="1" customWidth="1"/>
    <col min="5890" max="5890" width="48.140625" style="7" customWidth="1"/>
    <col min="5891" max="5891" width="50" style="7" bestFit="1" customWidth="1"/>
    <col min="5892" max="5892" width="48.140625" style="7" bestFit="1" customWidth="1"/>
    <col min="5893" max="5893" width="6.140625" style="7" bestFit="1" customWidth="1"/>
    <col min="5894" max="5894" width="13.140625" style="7" customWidth="1"/>
    <col min="5895" max="5895" width="12" style="7" customWidth="1"/>
    <col min="5896" max="5896" width="13.7109375" style="7" customWidth="1"/>
    <col min="5897" max="5897" width="15.7109375" style="7" customWidth="1"/>
    <col min="5898" max="5898" width="13.7109375" style="7" customWidth="1"/>
    <col min="5899" max="5899" width="14.7109375" style="7" customWidth="1"/>
    <col min="5900" max="5900" width="15.7109375" style="7" customWidth="1"/>
    <col min="5901" max="5902" width="13.7109375" style="7" customWidth="1"/>
    <col min="5903" max="5904" width="14.7109375" style="7" customWidth="1"/>
    <col min="5905" max="6143" width="11.42578125" style="7"/>
    <col min="6144" max="6144" width="66.85546875" style="7" customWidth="1"/>
    <col min="6145" max="6145" width="48.140625" style="7" bestFit="1" customWidth="1"/>
    <col min="6146" max="6146" width="48.140625" style="7" customWidth="1"/>
    <col min="6147" max="6147" width="50" style="7" bestFit="1" customWidth="1"/>
    <col min="6148" max="6148" width="48.140625" style="7" bestFit="1" customWidth="1"/>
    <col min="6149" max="6149" width="6.140625" style="7" bestFit="1" customWidth="1"/>
    <col min="6150" max="6150" width="13.140625" style="7" customWidth="1"/>
    <col min="6151" max="6151" width="12" style="7" customWidth="1"/>
    <col min="6152" max="6152" width="13.7109375" style="7" customWidth="1"/>
    <col min="6153" max="6153" width="15.7109375" style="7" customWidth="1"/>
    <col min="6154" max="6154" width="13.7109375" style="7" customWidth="1"/>
    <col min="6155" max="6155" width="14.7109375" style="7" customWidth="1"/>
    <col min="6156" max="6156" width="15.7109375" style="7" customWidth="1"/>
    <col min="6157" max="6158" width="13.7109375" style="7" customWidth="1"/>
    <col min="6159" max="6160" width="14.7109375" style="7" customWidth="1"/>
    <col min="6161" max="6399" width="11.42578125" style="7"/>
    <col min="6400" max="6400" width="66.85546875" style="7" customWidth="1"/>
    <col min="6401" max="6401" width="48.140625" style="7" bestFit="1" customWidth="1"/>
    <col min="6402" max="6402" width="48.140625" style="7" customWidth="1"/>
    <col min="6403" max="6403" width="50" style="7" bestFit="1" customWidth="1"/>
    <col min="6404" max="6404" width="48.140625" style="7" bestFit="1" customWidth="1"/>
    <col min="6405" max="6405" width="6.140625" style="7" bestFit="1" customWidth="1"/>
    <col min="6406" max="6406" width="13.140625" style="7" customWidth="1"/>
    <col min="6407" max="6407" width="12" style="7" customWidth="1"/>
    <col min="6408" max="6408" width="13.7109375" style="7" customWidth="1"/>
    <col min="6409" max="6409" width="15.7109375" style="7" customWidth="1"/>
    <col min="6410" max="6410" width="13.7109375" style="7" customWidth="1"/>
    <col min="6411" max="6411" width="14.7109375" style="7" customWidth="1"/>
    <col min="6412" max="6412" width="15.7109375" style="7" customWidth="1"/>
    <col min="6413" max="6414" width="13.7109375" style="7" customWidth="1"/>
    <col min="6415" max="6416" width="14.7109375" style="7" customWidth="1"/>
    <col min="6417" max="6655" width="11.42578125" style="7"/>
    <col min="6656" max="6656" width="66.85546875" style="7" customWidth="1"/>
    <col min="6657" max="6657" width="48.140625" style="7" bestFit="1" customWidth="1"/>
    <col min="6658" max="6658" width="48.140625" style="7" customWidth="1"/>
    <col min="6659" max="6659" width="50" style="7" bestFit="1" customWidth="1"/>
    <col min="6660" max="6660" width="48.140625" style="7" bestFit="1" customWidth="1"/>
    <col min="6661" max="6661" width="6.140625" style="7" bestFit="1" customWidth="1"/>
    <col min="6662" max="6662" width="13.140625" style="7" customWidth="1"/>
    <col min="6663" max="6663" width="12" style="7" customWidth="1"/>
    <col min="6664" max="6664" width="13.7109375" style="7" customWidth="1"/>
    <col min="6665" max="6665" width="15.7109375" style="7" customWidth="1"/>
    <col min="6666" max="6666" width="13.7109375" style="7" customWidth="1"/>
    <col min="6667" max="6667" width="14.7109375" style="7" customWidth="1"/>
    <col min="6668" max="6668" width="15.7109375" style="7" customWidth="1"/>
    <col min="6669" max="6670" width="13.7109375" style="7" customWidth="1"/>
    <col min="6671" max="6672" width="14.7109375" style="7" customWidth="1"/>
    <col min="6673" max="6911" width="11.42578125" style="7"/>
    <col min="6912" max="6912" width="66.85546875" style="7" customWidth="1"/>
    <col min="6913" max="6913" width="48.140625" style="7" bestFit="1" customWidth="1"/>
    <col min="6914" max="6914" width="48.140625" style="7" customWidth="1"/>
    <col min="6915" max="6915" width="50" style="7" bestFit="1" customWidth="1"/>
    <col min="6916" max="6916" width="48.140625" style="7" bestFit="1" customWidth="1"/>
    <col min="6917" max="6917" width="6.140625" style="7" bestFit="1" customWidth="1"/>
    <col min="6918" max="6918" width="13.140625" style="7" customWidth="1"/>
    <col min="6919" max="6919" width="12" style="7" customWidth="1"/>
    <col min="6920" max="6920" width="13.7109375" style="7" customWidth="1"/>
    <col min="6921" max="6921" width="15.7109375" style="7" customWidth="1"/>
    <col min="6922" max="6922" width="13.7109375" style="7" customWidth="1"/>
    <col min="6923" max="6923" width="14.7109375" style="7" customWidth="1"/>
    <col min="6924" max="6924" width="15.7109375" style="7" customWidth="1"/>
    <col min="6925" max="6926" width="13.7109375" style="7" customWidth="1"/>
    <col min="6927" max="6928" width="14.7109375" style="7" customWidth="1"/>
    <col min="6929" max="7167" width="11.42578125" style="7"/>
    <col min="7168" max="7168" width="66.85546875" style="7" customWidth="1"/>
    <col min="7169" max="7169" width="48.140625" style="7" bestFit="1" customWidth="1"/>
    <col min="7170" max="7170" width="48.140625" style="7" customWidth="1"/>
    <col min="7171" max="7171" width="50" style="7" bestFit="1" customWidth="1"/>
    <col min="7172" max="7172" width="48.140625" style="7" bestFit="1" customWidth="1"/>
    <col min="7173" max="7173" width="6.140625" style="7" bestFit="1" customWidth="1"/>
    <col min="7174" max="7174" width="13.140625" style="7" customWidth="1"/>
    <col min="7175" max="7175" width="12" style="7" customWidth="1"/>
    <col min="7176" max="7176" width="13.7109375" style="7" customWidth="1"/>
    <col min="7177" max="7177" width="15.7109375" style="7" customWidth="1"/>
    <col min="7178" max="7178" width="13.7109375" style="7" customWidth="1"/>
    <col min="7179" max="7179" width="14.7109375" style="7" customWidth="1"/>
    <col min="7180" max="7180" width="15.7109375" style="7" customWidth="1"/>
    <col min="7181" max="7182" width="13.7109375" style="7" customWidth="1"/>
    <col min="7183" max="7184" width="14.7109375" style="7" customWidth="1"/>
    <col min="7185" max="7423" width="11.42578125" style="7"/>
    <col min="7424" max="7424" width="66.85546875" style="7" customWidth="1"/>
    <col min="7425" max="7425" width="48.140625" style="7" bestFit="1" customWidth="1"/>
    <col min="7426" max="7426" width="48.140625" style="7" customWidth="1"/>
    <col min="7427" max="7427" width="50" style="7" bestFit="1" customWidth="1"/>
    <col min="7428" max="7428" width="48.140625" style="7" bestFit="1" customWidth="1"/>
    <col min="7429" max="7429" width="6.140625" style="7" bestFit="1" customWidth="1"/>
    <col min="7430" max="7430" width="13.140625" style="7" customWidth="1"/>
    <col min="7431" max="7431" width="12" style="7" customWidth="1"/>
    <col min="7432" max="7432" width="13.7109375" style="7" customWidth="1"/>
    <col min="7433" max="7433" width="15.7109375" style="7" customWidth="1"/>
    <col min="7434" max="7434" width="13.7109375" style="7" customWidth="1"/>
    <col min="7435" max="7435" width="14.7109375" style="7" customWidth="1"/>
    <col min="7436" max="7436" width="15.7109375" style="7" customWidth="1"/>
    <col min="7437" max="7438" width="13.7109375" style="7" customWidth="1"/>
    <col min="7439" max="7440" width="14.7109375" style="7" customWidth="1"/>
    <col min="7441" max="7679" width="11.42578125" style="7"/>
    <col min="7680" max="7680" width="66.85546875" style="7" customWidth="1"/>
    <col min="7681" max="7681" width="48.140625" style="7" bestFit="1" customWidth="1"/>
    <col min="7682" max="7682" width="48.140625" style="7" customWidth="1"/>
    <col min="7683" max="7683" width="50" style="7" bestFit="1" customWidth="1"/>
    <col min="7684" max="7684" width="48.140625" style="7" bestFit="1" customWidth="1"/>
    <col min="7685" max="7685" width="6.140625" style="7" bestFit="1" customWidth="1"/>
    <col min="7686" max="7686" width="13.140625" style="7" customWidth="1"/>
    <col min="7687" max="7687" width="12" style="7" customWidth="1"/>
    <col min="7688" max="7688" width="13.7109375" style="7" customWidth="1"/>
    <col min="7689" max="7689" width="15.7109375" style="7" customWidth="1"/>
    <col min="7690" max="7690" width="13.7109375" style="7" customWidth="1"/>
    <col min="7691" max="7691" width="14.7109375" style="7" customWidth="1"/>
    <col min="7692" max="7692" width="15.7109375" style="7" customWidth="1"/>
    <col min="7693" max="7694" width="13.7109375" style="7" customWidth="1"/>
    <col min="7695" max="7696" width="14.7109375" style="7" customWidth="1"/>
    <col min="7697" max="7935" width="11.42578125" style="7"/>
    <col min="7936" max="7936" width="66.85546875" style="7" customWidth="1"/>
    <col min="7937" max="7937" width="48.140625" style="7" bestFit="1" customWidth="1"/>
    <col min="7938" max="7938" width="48.140625" style="7" customWidth="1"/>
    <col min="7939" max="7939" width="50" style="7" bestFit="1" customWidth="1"/>
    <col min="7940" max="7940" width="48.140625" style="7" bestFit="1" customWidth="1"/>
    <col min="7941" max="7941" width="6.140625" style="7" bestFit="1" customWidth="1"/>
    <col min="7942" max="7942" width="13.140625" style="7" customWidth="1"/>
    <col min="7943" max="7943" width="12" style="7" customWidth="1"/>
    <col min="7944" max="7944" width="13.7109375" style="7" customWidth="1"/>
    <col min="7945" max="7945" width="15.7109375" style="7" customWidth="1"/>
    <col min="7946" max="7946" width="13.7109375" style="7" customWidth="1"/>
    <col min="7947" max="7947" width="14.7109375" style="7" customWidth="1"/>
    <col min="7948" max="7948" width="15.7109375" style="7" customWidth="1"/>
    <col min="7949" max="7950" width="13.7109375" style="7" customWidth="1"/>
    <col min="7951" max="7952" width="14.7109375" style="7" customWidth="1"/>
    <col min="7953" max="8191" width="11.42578125" style="7"/>
    <col min="8192" max="8192" width="66.85546875" style="7" customWidth="1"/>
    <col min="8193" max="8193" width="48.140625" style="7" bestFit="1" customWidth="1"/>
    <col min="8194" max="8194" width="48.140625" style="7" customWidth="1"/>
    <col min="8195" max="8195" width="50" style="7" bestFit="1" customWidth="1"/>
    <col min="8196" max="8196" width="48.140625" style="7" bestFit="1" customWidth="1"/>
    <col min="8197" max="8197" width="6.140625" style="7" bestFit="1" customWidth="1"/>
    <col min="8198" max="8198" width="13.140625" style="7" customWidth="1"/>
    <col min="8199" max="8199" width="12" style="7" customWidth="1"/>
    <col min="8200" max="8200" width="13.7109375" style="7" customWidth="1"/>
    <col min="8201" max="8201" width="15.7109375" style="7" customWidth="1"/>
    <col min="8202" max="8202" width="13.7109375" style="7" customWidth="1"/>
    <col min="8203" max="8203" width="14.7109375" style="7" customWidth="1"/>
    <col min="8204" max="8204" width="15.7109375" style="7" customWidth="1"/>
    <col min="8205" max="8206" width="13.7109375" style="7" customWidth="1"/>
    <col min="8207" max="8208" width="14.7109375" style="7" customWidth="1"/>
    <col min="8209" max="8447" width="11.42578125" style="7"/>
    <col min="8448" max="8448" width="66.85546875" style="7" customWidth="1"/>
    <col min="8449" max="8449" width="48.140625" style="7" bestFit="1" customWidth="1"/>
    <col min="8450" max="8450" width="48.140625" style="7" customWidth="1"/>
    <col min="8451" max="8451" width="50" style="7" bestFit="1" customWidth="1"/>
    <col min="8452" max="8452" width="48.140625" style="7" bestFit="1" customWidth="1"/>
    <col min="8453" max="8453" width="6.140625" style="7" bestFit="1" customWidth="1"/>
    <col min="8454" max="8454" width="13.140625" style="7" customWidth="1"/>
    <col min="8455" max="8455" width="12" style="7" customWidth="1"/>
    <col min="8456" max="8456" width="13.7109375" style="7" customWidth="1"/>
    <col min="8457" max="8457" width="15.7109375" style="7" customWidth="1"/>
    <col min="8458" max="8458" width="13.7109375" style="7" customWidth="1"/>
    <col min="8459" max="8459" width="14.7109375" style="7" customWidth="1"/>
    <col min="8460" max="8460" width="15.7109375" style="7" customWidth="1"/>
    <col min="8461" max="8462" width="13.7109375" style="7" customWidth="1"/>
    <col min="8463" max="8464" width="14.7109375" style="7" customWidth="1"/>
    <col min="8465" max="8703" width="11.42578125" style="7"/>
    <col min="8704" max="8704" width="66.85546875" style="7" customWidth="1"/>
    <col min="8705" max="8705" width="48.140625" style="7" bestFit="1" customWidth="1"/>
    <col min="8706" max="8706" width="48.140625" style="7" customWidth="1"/>
    <col min="8707" max="8707" width="50" style="7" bestFit="1" customWidth="1"/>
    <col min="8708" max="8708" width="48.140625" style="7" bestFit="1" customWidth="1"/>
    <col min="8709" max="8709" width="6.140625" style="7" bestFit="1" customWidth="1"/>
    <col min="8710" max="8710" width="13.140625" style="7" customWidth="1"/>
    <col min="8711" max="8711" width="12" style="7" customWidth="1"/>
    <col min="8712" max="8712" width="13.7109375" style="7" customWidth="1"/>
    <col min="8713" max="8713" width="15.7109375" style="7" customWidth="1"/>
    <col min="8714" max="8714" width="13.7109375" style="7" customWidth="1"/>
    <col min="8715" max="8715" width="14.7109375" style="7" customWidth="1"/>
    <col min="8716" max="8716" width="15.7109375" style="7" customWidth="1"/>
    <col min="8717" max="8718" width="13.7109375" style="7" customWidth="1"/>
    <col min="8719" max="8720" width="14.7109375" style="7" customWidth="1"/>
    <col min="8721" max="8959" width="11.42578125" style="7"/>
    <col min="8960" max="8960" width="66.85546875" style="7" customWidth="1"/>
    <col min="8961" max="8961" width="48.140625" style="7" bestFit="1" customWidth="1"/>
    <col min="8962" max="8962" width="48.140625" style="7" customWidth="1"/>
    <col min="8963" max="8963" width="50" style="7" bestFit="1" customWidth="1"/>
    <col min="8964" max="8964" width="48.140625" style="7" bestFit="1" customWidth="1"/>
    <col min="8965" max="8965" width="6.140625" style="7" bestFit="1" customWidth="1"/>
    <col min="8966" max="8966" width="13.140625" style="7" customWidth="1"/>
    <col min="8967" max="8967" width="12" style="7" customWidth="1"/>
    <col min="8968" max="8968" width="13.7109375" style="7" customWidth="1"/>
    <col min="8969" max="8969" width="15.7109375" style="7" customWidth="1"/>
    <col min="8970" max="8970" width="13.7109375" style="7" customWidth="1"/>
    <col min="8971" max="8971" width="14.7109375" style="7" customWidth="1"/>
    <col min="8972" max="8972" width="15.7109375" style="7" customWidth="1"/>
    <col min="8973" max="8974" width="13.7109375" style="7" customWidth="1"/>
    <col min="8975" max="8976" width="14.7109375" style="7" customWidth="1"/>
    <col min="8977" max="9215" width="11.42578125" style="7"/>
    <col min="9216" max="9216" width="66.85546875" style="7" customWidth="1"/>
    <col min="9217" max="9217" width="48.140625" style="7" bestFit="1" customWidth="1"/>
    <col min="9218" max="9218" width="48.140625" style="7" customWidth="1"/>
    <col min="9219" max="9219" width="50" style="7" bestFit="1" customWidth="1"/>
    <col min="9220" max="9220" width="48.140625" style="7" bestFit="1" customWidth="1"/>
    <col min="9221" max="9221" width="6.140625" style="7" bestFit="1" customWidth="1"/>
    <col min="9222" max="9222" width="13.140625" style="7" customWidth="1"/>
    <col min="9223" max="9223" width="12" style="7" customWidth="1"/>
    <col min="9224" max="9224" width="13.7109375" style="7" customWidth="1"/>
    <col min="9225" max="9225" width="15.7109375" style="7" customWidth="1"/>
    <col min="9226" max="9226" width="13.7109375" style="7" customWidth="1"/>
    <col min="9227" max="9227" width="14.7109375" style="7" customWidth="1"/>
    <col min="9228" max="9228" width="15.7109375" style="7" customWidth="1"/>
    <col min="9229" max="9230" width="13.7109375" style="7" customWidth="1"/>
    <col min="9231" max="9232" width="14.7109375" style="7" customWidth="1"/>
    <col min="9233" max="9471" width="11.42578125" style="7"/>
    <col min="9472" max="9472" width="66.85546875" style="7" customWidth="1"/>
    <col min="9473" max="9473" width="48.140625" style="7" bestFit="1" customWidth="1"/>
    <col min="9474" max="9474" width="48.140625" style="7" customWidth="1"/>
    <col min="9475" max="9475" width="50" style="7" bestFit="1" customWidth="1"/>
    <col min="9476" max="9476" width="48.140625" style="7" bestFit="1" customWidth="1"/>
    <col min="9477" max="9477" width="6.140625" style="7" bestFit="1" customWidth="1"/>
    <col min="9478" max="9478" width="13.140625" style="7" customWidth="1"/>
    <col min="9479" max="9479" width="12" style="7" customWidth="1"/>
    <col min="9480" max="9480" width="13.7109375" style="7" customWidth="1"/>
    <col min="9481" max="9481" width="15.7109375" style="7" customWidth="1"/>
    <col min="9482" max="9482" width="13.7109375" style="7" customWidth="1"/>
    <col min="9483" max="9483" width="14.7109375" style="7" customWidth="1"/>
    <col min="9484" max="9484" width="15.7109375" style="7" customWidth="1"/>
    <col min="9485" max="9486" width="13.7109375" style="7" customWidth="1"/>
    <col min="9487" max="9488" width="14.7109375" style="7" customWidth="1"/>
    <col min="9489" max="9727" width="11.42578125" style="7"/>
    <col min="9728" max="9728" width="66.85546875" style="7" customWidth="1"/>
    <col min="9729" max="9729" width="48.140625" style="7" bestFit="1" customWidth="1"/>
    <col min="9730" max="9730" width="48.140625" style="7" customWidth="1"/>
    <col min="9731" max="9731" width="50" style="7" bestFit="1" customWidth="1"/>
    <col min="9732" max="9732" width="48.140625" style="7" bestFit="1" customWidth="1"/>
    <col min="9733" max="9733" width="6.140625" style="7" bestFit="1" customWidth="1"/>
    <col min="9734" max="9734" width="13.140625" style="7" customWidth="1"/>
    <col min="9735" max="9735" width="12" style="7" customWidth="1"/>
    <col min="9736" max="9736" width="13.7109375" style="7" customWidth="1"/>
    <col min="9737" max="9737" width="15.7109375" style="7" customWidth="1"/>
    <col min="9738" max="9738" width="13.7109375" style="7" customWidth="1"/>
    <col min="9739" max="9739" width="14.7109375" style="7" customWidth="1"/>
    <col min="9740" max="9740" width="15.7109375" style="7" customWidth="1"/>
    <col min="9741" max="9742" width="13.7109375" style="7" customWidth="1"/>
    <col min="9743" max="9744" width="14.7109375" style="7" customWidth="1"/>
    <col min="9745" max="9983" width="11.42578125" style="7"/>
    <col min="9984" max="9984" width="66.85546875" style="7" customWidth="1"/>
    <col min="9985" max="9985" width="48.140625" style="7" bestFit="1" customWidth="1"/>
    <col min="9986" max="9986" width="48.140625" style="7" customWidth="1"/>
    <col min="9987" max="9987" width="50" style="7" bestFit="1" customWidth="1"/>
    <col min="9988" max="9988" width="48.140625" style="7" bestFit="1" customWidth="1"/>
    <col min="9989" max="9989" width="6.140625" style="7" bestFit="1" customWidth="1"/>
    <col min="9990" max="9990" width="13.140625" style="7" customWidth="1"/>
    <col min="9991" max="9991" width="12" style="7" customWidth="1"/>
    <col min="9992" max="9992" width="13.7109375" style="7" customWidth="1"/>
    <col min="9993" max="9993" width="15.7109375" style="7" customWidth="1"/>
    <col min="9994" max="9994" width="13.7109375" style="7" customWidth="1"/>
    <col min="9995" max="9995" width="14.7109375" style="7" customWidth="1"/>
    <col min="9996" max="9996" width="15.7109375" style="7" customWidth="1"/>
    <col min="9997" max="9998" width="13.7109375" style="7" customWidth="1"/>
    <col min="9999" max="10000" width="14.7109375" style="7" customWidth="1"/>
    <col min="10001" max="10239" width="11.42578125" style="7"/>
    <col min="10240" max="10240" width="66.85546875" style="7" customWidth="1"/>
    <col min="10241" max="10241" width="48.140625" style="7" bestFit="1" customWidth="1"/>
    <col min="10242" max="10242" width="48.140625" style="7" customWidth="1"/>
    <col min="10243" max="10243" width="50" style="7" bestFit="1" customWidth="1"/>
    <col min="10244" max="10244" width="48.140625" style="7" bestFit="1" customWidth="1"/>
    <col min="10245" max="10245" width="6.140625" style="7" bestFit="1" customWidth="1"/>
    <col min="10246" max="10246" width="13.140625" style="7" customWidth="1"/>
    <col min="10247" max="10247" width="12" style="7" customWidth="1"/>
    <col min="10248" max="10248" width="13.7109375" style="7" customWidth="1"/>
    <col min="10249" max="10249" width="15.7109375" style="7" customWidth="1"/>
    <col min="10250" max="10250" width="13.7109375" style="7" customWidth="1"/>
    <col min="10251" max="10251" width="14.7109375" style="7" customWidth="1"/>
    <col min="10252" max="10252" width="15.7109375" style="7" customWidth="1"/>
    <col min="10253" max="10254" width="13.7109375" style="7" customWidth="1"/>
    <col min="10255" max="10256" width="14.7109375" style="7" customWidth="1"/>
    <col min="10257" max="10495" width="11.42578125" style="7"/>
    <col min="10496" max="10496" width="66.85546875" style="7" customWidth="1"/>
    <col min="10497" max="10497" width="48.140625" style="7" bestFit="1" customWidth="1"/>
    <col min="10498" max="10498" width="48.140625" style="7" customWidth="1"/>
    <col min="10499" max="10499" width="50" style="7" bestFit="1" customWidth="1"/>
    <col min="10500" max="10500" width="48.140625" style="7" bestFit="1" customWidth="1"/>
    <col min="10501" max="10501" width="6.140625" style="7" bestFit="1" customWidth="1"/>
    <col min="10502" max="10502" width="13.140625" style="7" customWidth="1"/>
    <col min="10503" max="10503" width="12" style="7" customWidth="1"/>
    <col min="10504" max="10504" width="13.7109375" style="7" customWidth="1"/>
    <col min="10505" max="10505" width="15.7109375" style="7" customWidth="1"/>
    <col min="10506" max="10506" width="13.7109375" style="7" customWidth="1"/>
    <col min="10507" max="10507" width="14.7109375" style="7" customWidth="1"/>
    <col min="10508" max="10508" width="15.7109375" style="7" customWidth="1"/>
    <col min="10509" max="10510" width="13.7109375" style="7" customWidth="1"/>
    <col min="10511" max="10512" width="14.7109375" style="7" customWidth="1"/>
    <col min="10513" max="10751" width="11.42578125" style="7"/>
    <col min="10752" max="10752" width="66.85546875" style="7" customWidth="1"/>
    <col min="10753" max="10753" width="48.140625" style="7" bestFit="1" customWidth="1"/>
    <col min="10754" max="10754" width="48.140625" style="7" customWidth="1"/>
    <col min="10755" max="10755" width="50" style="7" bestFit="1" customWidth="1"/>
    <col min="10756" max="10756" width="48.140625" style="7" bestFit="1" customWidth="1"/>
    <col min="10757" max="10757" width="6.140625" style="7" bestFit="1" customWidth="1"/>
    <col min="10758" max="10758" width="13.140625" style="7" customWidth="1"/>
    <col min="10759" max="10759" width="12" style="7" customWidth="1"/>
    <col min="10760" max="10760" width="13.7109375" style="7" customWidth="1"/>
    <col min="10761" max="10761" width="15.7109375" style="7" customWidth="1"/>
    <col min="10762" max="10762" width="13.7109375" style="7" customWidth="1"/>
    <col min="10763" max="10763" width="14.7109375" style="7" customWidth="1"/>
    <col min="10764" max="10764" width="15.7109375" style="7" customWidth="1"/>
    <col min="10765" max="10766" width="13.7109375" style="7" customWidth="1"/>
    <col min="10767" max="10768" width="14.7109375" style="7" customWidth="1"/>
    <col min="10769" max="11007" width="11.42578125" style="7"/>
    <col min="11008" max="11008" width="66.85546875" style="7" customWidth="1"/>
    <col min="11009" max="11009" width="48.140625" style="7" bestFit="1" customWidth="1"/>
    <col min="11010" max="11010" width="48.140625" style="7" customWidth="1"/>
    <col min="11011" max="11011" width="50" style="7" bestFit="1" customWidth="1"/>
    <col min="11012" max="11012" width="48.140625" style="7" bestFit="1" customWidth="1"/>
    <col min="11013" max="11013" width="6.140625" style="7" bestFit="1" customWidth="1"/>
    <col min="11014" max="11014" width="13.140625" style="7" customWidth="1"/>
    <col min="11015" max="11015" width="12" style="7" customWidth="1"/>
    <col min="11016" max="11016" width="13.7109375" style="7" customWidth="1"/>
    <col min="11017" max="11017" width="15.7109375" style="7" customWidth="1"/>
    <col min="11018" max="11018" width="13.7109375" style="7" customWidth="1"/>
    <col min="11019" max="11019" width="14.7109375" style="7" customWidth="1"/>
    <col min="11020" max="11020" width="15.7109375" style="7" customWidth="1"/>
    <col min="11021" max="11022" width="13.7109375" style="7" customWidth="1"/>
    <col min="11023" max="11024" width="14.7109375" style="7" customWidth="1"/>
    <col min="11025" max="11263" width="11.42578125" style="7"/>
    <col min="11264" max="11264" width="66.85546875" style="7" customWidth="1"/>
    <col min="11265" max="11265" width="48.140625" style="7" bestFit="1" customWidth="1"/>
    <col min="11266" max="11266" width="48.140625" style="7" customWidth="1"/>
    <col min="11267" max="11267" width="50" style="7" bestFit="1" customWidth="1"/>
    <col min="11268" max="11268" width="48.140625" style="7" bestFit="1" customWidth="1"/>
    <col min="11269" max="11269" width="6.140625" style="7" bestFit="1" customWidth="1"/>
    <col min="11270" max="11270" width="13.140625" style="7" customWidth="1"/>
    <col min="11271" max="11271" width="12" style="7" customWidth="1"/>
    <col min="11272" max="11272" width="13.7109375" style="7" customWidth="1"/>
    <col min="11273" max="11273" width="15.7109375" style="7" customWidth="1"/>
    <col min="11274" max="11274" width="13.7109375" style="7" customWidth="1"/>
    <col min="11275" max="11275" width="14.7109375" style="7" customWidth="1"/>
    <col min="11276" max="11276" width="15.7109375" style="7" customWidth="1"/>
    <col min="11277" max="11278" width="13.7109375" style="7" customWidth="1"/>
    <col min="11279" max="11280" width="14.7109375" style="7" customWidth="1"/>
    <col min="11281" max="11519" width="11.42578125" style="7"/>
    <col min="11520" max="11520" width="66.85546875" style="7" customWidth="1"/>
    <col min="11521" max="11521" width="48.140625" style="7" bestFit="1" customWidth="1"/>
    <col min="11522" max="11522" width="48.140625" style="7" customWidth="1"/>
    <col min="11523" max="11523" width="50" style="7" bestFit="1" customWidth="1"/>
    <col min="11524" max="11524" width="48.140625" style="7" bestFit="1" customWidth="1"/>
    <col min="11525" max="11525" width="6.140625" style="7" bestFit="1" customWidth="1"/>
    <col min="11526" max="11526" width="13.140625" style="7" customWidth="1"/>
    <col min="11527" max="11527" width="12" style="7" customWidth="1"/>
    <col min="11528" max="11528" width="13.7109375" style="7" customWidth="1"/>
    <col min="11529" max="11529" width="15.7109375" style="7" customWidth="1"/>
    <col min="11530" max="11530" width="13.7109375" style="7" customWidth="1"/>
    <col min="11531" max="11531" width="14.7109375" style="7" customWidth="1"/>
    <col min="11532" max="11532" width="15.7109375" style="7" customWidth="1"/>
    <col min="11533" max="11534" width="13.7109375" style="7" customWidth="1"/>
    <col min="11535" max="11536" width="14.7109375" style="7" customWidth="1"/>
    <col min="11537" max="11775" width="11.42578125" style="7"/>
    <col min="11776" max="11776" width="66.85546875" style="7" customWidth="1"/>
    <col min="11777" max="11777" width="48.140625" style="7" bestFit="1" customWidth="1"/>
    <col min="11778" max="11778" width="48.140625" style="7" customWidth="1"/>
    <col min="11779" max="11779" width="50" style="7" bestFit="1" customWidth="1"/>
    <col min="11780" max="11780" width="48.140625" style="7" bestFit="1" customWidth="1"/>
    <col min="11781" max="11781" width="6.140625" style="7" bestFit="1" customWidth="1"/>
    <col min="11782" max="11782" width="13.140625" style="7" customWidth="1"/>
    <col min="11783" max="11783" width="12" style="7" customWidth="1"/>
    <col min="11784" max="11784" width="13.7109375" style="7" customWidth="1"/>
    <col min="11785" max="11785" width="15.7109375" style="7" customWidth="1"/>
    <col min="11786" max="11786" width="13.7109375" style="7" customWidth="1"/>
    <col min="11787" max="11787" width="14.7109375" style="7" customWidth="1"/>
    <col min="11788" max="11788" width="15.7109375" style="7" customWidth="1"/>
    <col min="11789" max="11790" width="13.7109375" style="7" customWidth="1"/>
    <col min="11791" max="11792" width="14.7109375" style="7" customWidth="1"/>
    <col min="11793" max="12031" width="11.42578125" style="7"/>
    <col min="12032" max="12032" width="66.85546875" style="7" customWidth="1"/>
    <col min="12033" max="12033" width="48.140625" style="7" bestFit="1" customWidth="1"/>
    <col min="12034" max="12034" width="48.140625" style="7" customWidth="1"/>
    <col min="12035" max="12035" width="50" style="7" bestFit="1" customWidth="1"/>
    <col min="12036" max="12036" width="48.140625" style="7" bestFit="1" customWidth="1"/>
    <col min="12037" max="12037" width="6.140625" style="7" bestFit="1" customWidth="1"/>
    <col min="12038" max="12038" width="13.140625" style="7" customWidth="1"/>
    <col min="12039" max="12039" width="12" style="7" customWidth="1"/>
    <col min="12040" max="12040" width="13.7109375" style="7" customWidth="1"/>
    <col min="12041" max="12041" width="15.7109375" style="7" customWidth="1"/>
    <col min="12042" max="12042" width="13.7109375" style="7" customWidth="1"/>
    <col min="12043" max="12043" width="14.7109375" style="7" customWidth="1"/>
    <col min="12044" max="12044" width="15.7109375" style="7" customWidth="1"/>
    <col min="12045" max="12046" width="13.7109375" style="7" customWidth="1"/>
    <col min="12047" max="12048" width="14.7109375" style="7" customWidth="1"/>
    <col min="12049" max="12287" width="11.42578125" style="7"/>
    <col min="12288" max="12288" width="66.85546875" style="7" customWidth="1"/>
    <col min="12289" max="12289" width="48.140625" style="7" bestFit="1" customWidth="1"/>
    <col min="12290" max="12290" width="48.140625" style="7" customWidth="1"/>
    <col min="12291" max="12291" width="50" style="7" bestFit="1" customWidth="1"/>
    <col min="12292" max="12292" width="48.140625" style="7" bestFit="1" customWidth="1"/>
    <col min="12293" max="12293" width="6.140625" style="7" bestFit="1" customWidth="1"/>
    <col min="12294" max="12294" width="13.140625" style="7" customWidth="1"/>
    <col min="12295" max="12295" width="12" style="7" customWidth="1"/>
    <col min="12296" max="12296" width="13.7109375" style="7" customWidth="1"/>
    <col min="12297" max="12297" width="15.7109375" style="7" customWidth="1"/>
    <col min="12298" max="12298" width="13.7109375" style="7" customWidth="1"/>
    <col min="12299" max="12299" width="14.7109375" style="7" customWidth="1"/>
    <col min="12300" max="12300" width="15.7109375" style="7" customWidth="1"/>
    <col min="12301" max="12302" width="13.7109375" style="7" customWidth="1"/>
    <col min="12303" max="12304" width="14.7109375" style="7" customWidth="1"/>
    <col min="12305" max="12543" width="11.42578125" style="7"/>
    <col min="12544" max="12544" width="66.85546875" style="7" customWidth="1"/>
    <col min="12545" max="12545" width="48.140625" style="7" bestFit="1" customWidth="1"/>
    <col min="12546" max="12546" width="48.140625" style="7" customWidth="1"/>
    <col min="12547" max="12547" width="50" style="7" bestFit="1" customWidth="1"/>
    <col min="12548" max="12548" width="48.140625" style="7" bestFit="1" customWidth="1"/>
    <col min="12549" max="12549" width="6.140625" style="7" bestFit="1" customWidth="1"/>
    <col min="12550" max="12550" width="13.140625" style="7" customWidth="1"/>
    <col min="12551" max="12551" width="12" style="7" customWidth="1"/>
    <col min="12552" max="12552" width="13.7109375" style="7" customWidth="1"/>
    <col min="12553" max="12553" width="15.7109375" style="7" customWidth="1"/>
    <col min="12554" max="12554" width="13.7109375" style="7" customWidth="1"/>
    <col min="12555" max="12555" width="14.7109375" style="7" customWidth="1"/>
    <col min="12556" max="12556" width="15.7109375" style="7" customWidth="1"/>
    <col min="12557" max="12558" width="13.7109375" style="7" customWidth="1"/>
    <col min="12559" max="12560" width="14.7109375" style="7" customWidth="1"/>
    <col min="12561" max="12799" width="11.42578125" style="7"/>
    <col min="12800" max="12800" width="66.85546875" style="7" customWidth="1"/>
    <col min="12801" max="12801" width="48.140625" style="7" bestFit="1" customWidth="1"/>
    <col min="12802" max="12802" width="48.140625" style="7" customWidth="1"/>
    <col min="12803" max="12803" width="50" style="7" bestFit="1" customWidth="1"/>
    <col min="12804" max="12804" width="48.140625" style="7" bestFit="1" customWidth="1"/>
    <col min="12805" max="12805" width="6.140625" style="7" bestFit="1" customWidth="1"/>
    <col min="12806" max="12806" width="13.140625" style="7" customWidth="1"/>
    <col min="12807" max="12807" width="12" style="7" customWidth="1"/>
    <col min="12808" max="12808" width="13.7109375" style="7" customWidth="1"/>
    <col min="12809" max="12809" width="15.7109375" style="7" customWidth="1"/>
    <col min="12810" max="12810" width="13.7109375" style="7" customWidth="1"/>
    <col min="12811" max="12811" width="14.7109375" style="7" customWidth="1"/>
    <col min="12812" max="12812" width="15.7109375" style="7" customWidth="1"/>
    <col min="12813" max="12814" width="13.7109375" style="7" customWidth="1"/>
    <col min="12815" max="12816" width="14.7109375" style="7" customWidth="1"/>
    <col min="12817" max="13055" width="11.42578125" style="7"/>
    <col min="13056" max="13056" width="66.85546875" style="7" customWidth="1"/>
    <col min="13057" max="13057" width="48.140625" style="7" bestFit="1" customWidth="1"/>
    <col min="13058" max="13058" width="48.140625" style="7" customWidth="1"/>
    <col min="13059" max="13059" width="50" style="7" bestFit="1" customWidth="1"/>
    <col min="13060" max="13060" width="48.140625" style="7" bestFit="1" customWidth="1"/>
    <col min="13061" max="13061" width="6.140625" style="7" bestFit="1" customWidth="1"/>
    <col min="13062" max="13062" width="13.140625" style="7" customWidth="1"/>
    <col min="13063" max="13063" width="12" style="7" customWidth="1"/>
    <col min="13064" max="13064" width="13.7109375" style="7" customWidth="1"/>
    <col min="13065" max="13065" width="15.7109375" style="7" customWidth="1"/>
    <col min="13066" max="13066" width="13.7109375" style="7" customWidth="1"/>
    <col min="13067" max="13067" width="14.7109375" style="7" customWidth="1"/>
    <col min="13068" max="13068" width="15.7109375" style="7" customWidth="1"/>
    <col min="13069" max="13070" width="13.7109375" style="7" customWidth="1"/>
    <col min="13071" max="13072" width="14.7109375" style="7" customWidth="1"/>
    <col min="13073" max="13311" width="11.42578125" style="7"/>
    <col min="13312" max="13312" width="66.85546875" style="7" customWidth="1"/>
    <col min="13313" max="13313" width="48.140625" style="7" bestFit="1" customWidth="1"/>
    <col min="13314" max="13314" width="48.140625" style="7" customWidth="1"/>
    <col min="13315" max="13315" width="50" style="7" bestFit="1" customWidth="1"/>
    <col min="13316" max="13316" width="48.140625" style="7" bestFit="1" customWidth="1"/>
    <col min="13317" max="13317" width="6.140625" style="7" bestFit="1" customWidth="1"/>
    <col min="13318" max="13318" width="13.140625" style="7" customWidth="1"/>
    <col min="13319" max="13319" width="12" style="7" customWidth="1"/>
    <col min="13320" max="13320" width="13.7109375" style="7" customWidth="1"/>
    <col min="13321" max="13321" width="15.7109375" style="7" customWidth="1"/>
    <col min="13322" max="13322" width="13.7109375" style="7" customWidth="1"/>
    <col min="13323" max="13323" width="14.7109375" style="7" customWidth="1"/>
    <col min="13324" max="13324" width="15.7109375" style="7" customWidth="1"/>
    <col min="13325" max="13326" width="13.7109375" style="7" customWidth="1"/>
    <col min="13327" max="13328" width="14.7109375" style="7" customWidth="1"/>
    <col min="13329" max="13567" width="11.42578125" style="7"/>
    <col min="13568" max="13568" width="66.85546875" style="7" customWidth="1"/>
    <col min="13569" max="13569" width="48.140625" style="7" bestFit="1" customWidth="1"/>
    <col min="13570" max="13570" width="48.140625" style="7" customWidth="1"/>
    <col min="13571" max="13571" width="50" style="7" bestFit="1" customWidth="1"/>
    <col min="13572" max="13572" width="48.140625" style="7" bestFit="1" customWidth="1"/>
    <col min="13573" max="13573" width="6.140625" style="7" bestFit="1" customWidth="1"/>
    <col min="13574" max="13574" width="13.140625" style="7" customWidth="1"/>
    <col min="13575" max="13575" width="12" style="7" customWidth="1"/>
    <col min="13576" max="13576" width="13.7109375" style="7" customWidth="1"/>
    <col min="13577" max="13577" width="15.7109375" style="7" customWidth="1"/>
    <col min="13578" max="13578" width="13.7109375" style="7" customWidth="1"/>
    <col min="13579" max="13579" width="14.7109375" style="7" customWidth="1"/>
    <col min="13580" max="13580" width="15.7109375" style="7" customWidth="1"/>
    <col min="13581" max="13582" width="13.7109375" style="7" customWidth="1"/>
    <col min="13583" max="13584" width="14.7109375" style="7" customWidth="1"/>
    <col min="13585" max="13823" width="11.42578125" style="7"/>
    <col min="13824" max="13824" width="66.85546875" style="7" customWidth="1"/>
    <col min="13825" max="13825" width="48.140625" style="7" bestFit="1" customWidth="1"/>
    <col min="13826" max="13826" width="48.140625" style="7" customWidth="1"/>
    <col min="13827" max="13827" width="50" style="7" bestFit="1" customWidth="1"/>
    <col min="13828" max="13828" width="48.140625" style="7" bestFit="1" customWidth="1"/>
    <col min="13829" max="13829" width="6.140625" style="7" bestFit="1" customWidth="1"/>
    <col min="13830" max="13830" width="13.140625" style="7" customWidth="1"/>
    <col min="13831" max="13831" width="12" style="7" customWidth="1"/>
    <col min="13832" max="13832" width="13.7109375" style="7" customWidth="1"/>
    <col min="13833" max="13833" width="15.7109375" style="7" customWidth="1"/>
    <col min="13834" max="13834" width="13.7109375" style="7" customWidth="1"/>
    <col min="13835" max="13835" width="14.7109375" style="7" customWidth="1"/>
    <col min="13836" max="13836" width="15.7109375" style="7" customWidth="1"/>
    <col min="13837" max="13838" width="13.7109375" style="7" customWidth="1"/>
    <col min="13839" max="13840" width="14.7109375" style="7" customWidth="1"/>
    <col min="13841" max="14079" width="11.42578125" style="7"/>
    <col min="14080" max="14080" width="66.85546875" style="7" customWidth="1"/>
    <col min="14081" max="14081" width="48.140625" style="7" bestFit="1" customWidth="1"/>
    <col min="14082" max="14082" width="48.140625" style="7" customWidth="1"/>
    <col min="14083" max="14083" width="50" style="7" bestFit="1" customWidth="1"/>
    <col min="14084" max="14084" width="48.140625" style="7" bestFit="1" customWidth="1"/>
    <col min="14085" max="14085" width="6.140625" style="7" bestFit="1" customWidth="1"/>
    <col min="14086" max="14086" width="13.140625" style="7" customWidth="1"/>
    <col min="14087" max="14087" width="12" style="7" customWidth="1"/>
    <col min="14088" max="14088" width="13.7109375" style="7" customWidth="1"/>
    <col min="14089" max="14089" width="15.7109375" style="7" customWidth="1"/>
    <col min="14090" max="14090" width="13.7109375" style="7" customWidth="1"/>
    <col min="14091" max="14091" width="14.7109375" style="7" customWidth="1"/>
    <col min="14092" max="14092" width="15.7109375" style="7" customWidth="1"/>
    <col min="14093" max="14094" width="13.7109375" style="7" customWidth="1"/>
    <col min="14095" max="14096" width="14.7109375" style="7" customWidth="1"/>
    <col min="14097" max="14335" width="11.42578125" style="7"/>
    <col min="14336" max="14336" width="66.85546875" style="7" customWidth="1"/>
    <col min="14337" max="14337" width="48.140625" style="7" bestFit="1" customWidth="1"/>
    <col min="14338" max="14338" width="48.140625" style="7" customWidth="1"/>
    <col min="14339" max="14339" width="50" style="7" bestFit="1" customWidth="1"/>
    <col min="14340" max="14340" width="48.140625" style="7" bestFit="1" customWidth="1"/>
    <col min="14341" max="14341" width="6.140625" style="7" bestFit="1" customWidth="1"/>
    <col min="14342" max="14342" width="13.140625" style="7" customWidth="1"/>
    <col min="14343" max="14343" width="12" style="7" customWidth="1"/>
    <col min="14344" max="14344" width="13.7109375" style="7" customWidth="1"/>
    <col min="14345" max="14345" width="15.7109375" style="7" customWidth="1"/>
    <col min="14346" max="14346" width="13.7109375" style="7" customWidth="1"/>
    <col min="14347" max="14347" width="14.7109375" style="7" customWidth="1"/>
    <col min="14348" max="14348" width="15.7109375" style="7" customWidth="1"/>
    <col min="14349" max="14350" width="13.7109375" style="7" customWidth="1"/>
    <col min="14351" max="14352" width="14.7109375" style="7" customWidth="1"/>
    <col min="14353" max="14591" width="11.42578125" style="7"/>
    <col min="14592" max="14592" width="66.85546875" style="7" customWidth="1"/>
    <col min="14593" max="14593" width="48.140625" style="7" bestFit="1" customWidth="1"/>
    <col min="14594" max="14594" width="48.140625" style="7" customWidth="1"/>
    <col min="14595" max="14595" width="50" style="7" bestFit="1" customWidth="1"/>
    <col min="14596" max="14596" width="48.140625" style="7" bestFit="1" customWidth="1"/>
    <col min="14597" max="14597" width="6.140625" style="7" bestFit="1" customWidth="1"/>
    <col min="14598" max="14598" width="13.140625" style="7" customWidth="1"/>
    <col min="14599" max="14599" width="12" style="7" customWidth="1"/>
    <col min="14600" max="14600" width="13.7109375" style="7" customWidth="1"/>
    <col min="14601" max="14601" width="15.7109375" style="7" customWidth="1"/>
    <col min="14602" max="14602" width="13.7109375" style="7" customWidth="1"/>
    <col min="14603" max="14603" width="14.7109375" style="7" customWidth="1"/>
    <col min="14604" max="14604" width="15.7109375" style="7" customWidth="1"/>
    <col min="14605" max="14606" width="13.7109375" style="7" customWidth="1"/>
    <col min="14607" max="14608" width="14.7109375" style="7" customWidth="1"/>
    <col min="14609" max="14847" width="11.42578125" style="7"/>
    <col min="14848" max="14848" width="66.85546875" style="7" customWidth="1"/>
    <col min="14849" max="14849" width="48.140625" style="7" bestFit="1" customWidth="1"/>
    <col min="14850" max="14850" width="48.140625" style="7" customWidth="1"/>
    <col min="14851" max="14851" width="50" style="7" bestFit="1" customWidth="1"/>
    <col min="14852" max="14852" width="48.140625" style="7" bestFit="1" customWidth="1"/>
    <col min="14853" max="14853" width="6.140625" style="7" bestFit="1" customWidth="1"/>
    <col min="14854" max="14854" width="13.140625" style="7" customWidth="1"/>
    <col min="14855" max="14855" width="12" style="7" customWidth="1"/>
    <col min="14856" max="14856" width="13.7109375" style="7" customWidth="1"/>
    <col min="14857" max="14857" width="15.7109375" style="7" customWidth="1"/>
    <col min="14858" max="14858" width="13.7109375" style="7" customWidth="1"/>
    <col min="14859" max="14859" width="14.7109375" style="7" customWidth="1"/>
    <col min="14860" max="14860" width="15.7109375" style="7" customWidth="1"/>
    <col min="14861" max="14862" width="13.7109375" style="7" customWidth="1"/>
    <col min="14863" max="14864" width="14.7109375" style="7" customWidth="1"/>
    <col min="14865" max="15103" width="11.42578125" style="7"/>
    <col min="15104" max="15104" width="66.85546875" style="7" customWidth="1"/>
    <col min="15105" max="15105" width="48.140625" style="7" bestFit="1" customWidth="1"/>
    <col min="15106" max="15106" width="48.140625" style="7" customWidth="1"/>
    <col min="15107" max="15107" width="50" style="7" bestFit="1" customWidth="1"/>
    <col min="15108" max="15108" width="48.140625" style="7" bestFit="1" customWidth="1"/>
    <col min="15109" max="15109" width="6.140625" style="7" bestFit="1" customWidth="1"/>
    <col min="15110" max="15110" width="13.140625" style="7" customWidth="1"/>
    <col min="15111" max="15111" width="12" style="7" customWidth="1"/>
    <col min="15112" max="15112" width="13.7109375" style="7" customWidth="1"/>
    <col min="15113" max="15113" width="15.7109375" style="7" customWidth="1"/>
    <col min="15114" max="15114" width="13.7109375" style="7" customWidth="1"/>
    <col min="15115" max="15115" width="14.7109375" style="7" customWidth="1"/>
    <col min="15116" max="15116" width="15.7109375" style="7" customWidth="1"/>
    <col min="15117" max="15118" width="13.7109375" style="7" customWidth="1"/>
    <col min="15119" max="15120" width="14.7109375" style="7" customWidth="1"/>
    <col min="15121" max="15359" width="11.42578125" style="7"/>
    <col min="15360" max="15360" width="66.85546875" style="7" customWidth="1"/>
    <col min="15361" max="15361" width="48.140625" style="7" bestFit="1" customWidth="1"/>
    <col min="15362" max="15362" width="48.140625" style="7" customWidth="1"/>
    <col min="15363" max="15363" width="50" style="7" bestFit="1" customWidth="1"/>
    <col min="15364" max="15364" width="48.140625" style="7" bestFit="1" customWidth="1"/>
    <col min="15365" max="15365" width="6.140625" style="7" bestFit="1" customWidth="1"/>
    <col min="15366" max="15366" width="13.140625" style="7" customWidth="1"/>
    <col min="15367" max="15367" width="12" style="7" customWidth="1"/>
    <col min="15368" max="15368" width="13.7109375" style="7" customWidth="1"/>
    <col min="15369" max="15369" width="15.7109375" style="7" customWidth="1"/>
    <col min="15370" max="15370" width="13.7109375" style="7" customWidth="1"/>
    <col min="15371" max="15371" width="14.7109375" style="7" customWidth="1"/>
    <col min="15372" max="15372" width="15.7109375" style="7" customWidth="1"/>
    <col min="15373" max="15374" width="13.7109375" style="7" customWidth="1"/>
    <col min="15375" max="15376" width="14.7109375" style="7" customWidth="1"/>
    <col min="15377" max="15615" width="11.42578125" style="7"/>
    <col min="15616" max="15616" width="66.85546875" style="7" customWidth="1"/>
    <col min="15617" max="15617" width="48.140625" style="7" bestFit="1" customWidth="1"/>
    <col min="15618" max="15618" width="48.140625" style="7" customWidth="1"/>
    <col min="15619" max="15619" width="50" style="7" bestFit="1" customWidth="1"/>
    <col min="15620" max="15620" width="48.140625" style="7" bestFit="1" customWidth="1"/>
    <col min="15621" max="15621" width="6.140625" style="7" bestFit="1" customWidth="1"/>
    <col min="15622" max="15622" width="13.140625" style="7" customWidth="1"/>
    <col min="15623" max="15623" width="12" style="7" customWidth="1"/>
    <col min="15624" max="15624" width="13.7109375" style="7" customWidth="1"/>
    <col min="15625" max="15625" width="15.7109375" style="7" customWidth="1"/>
    <col min="15626" max="15626" width="13.7109375" style="7" customWidth="1"/>
    <col min="15627" max="15627" width="14.7109375" style="7" customWidth="1"/>
    <col min="15628" max="15628" width="15.7109375" style="7" customWidth="1"/>
    <col min="15629" max="15630" width="13.7109375" style="7" customWidth="1"/>
    <col min="15631" max="15632" width="14.7109375" style="7" customWidth="1"/>
    <col min="15633" max="15871" width="11.42578125" style="7"/>
    <col min="15872" max="15872" width="66.85546875" style="7" customWidth="1"/>
    <col min="15873" max="15873" width="48.140625" style="7" bestFit="1" customWidth="1"/>
    <col min="15874" max="15874" width="48.140625" style="7" customWidth="1"/>
    <col min="15875" max="15875" width="50" style="7" bestFit="1" customWidth="1"/>
    <col min="15876" max="15876" width="48.140625" style="7" bestFit="1" customWidth="1"/>
    <col min="15877" max="15877" width="6.140625" style="7" bestFit="1" customWidth="1"/>
    <col min="15878" max="15878" width="13.140625" style="7" customWidth="1"/>
    <col min="15879" max="15879" width="12" style="7" customWidth="1"/>
    <col min="15880" max="15880" width="13.7109375" style="7" customWidth="1"/>
    <col min="15881" max="15881" width="15.7109375" style="7" customWidth="1"/>
    <col min="15882" max="15882" width="13.7109375" style="7" customWidth="1"/>
    <col min="15883" max="15883" width="14.7109375" style="7" customWidth="1"/>
    <col min="15884" max="15884" width="15.7109375" style="7" customWidth="1"/>
    <col min="15885" max="15886" width="13.7109375" style="7" customWidth="1"/>
    <col min="15887" max="15888" width="14.7109375" style="7" customWidth="1"/>
    <col min="15889" max="16127" width="11.42578125" style="7"/>
    <col min="16128" max="16128" width="66.85546875" style="7" customWidth="1"/>
    <col min="16129" max="16129" width="48.140625" style="7" bestFit="1" customWidth="1"/>
    <col min="16130" max="16130" width="48.140625" style="7" customWidth="1"/>
    <col min="16131" max="16131" width="50" style="7" bestFit="1" customWidth="1"/>
    <col min="16132" max="16132" width="48.140625" style="7" bestFit="1" customWidth="1"/>
    <col min="16133" max="16133" width="6.140625" style="7" bestFit="1" customWidth="1"/>
    <col min="16134" max="16134" width="13.140625" style="7" customWidth="1"/>
    <col min="16135" max="16135" width="12" style="7" customWidth="1"/>
    <col min="16136" max="16136" width="13.7109375" style="7" customWidth="1"/>
    <col min="16137" max="16137" width="15.7109375" style="7" customWidth="1"/>
    <col min="16138" max="16138" width="13.7109375" style="7" customWidth="1"/>
    <col min="16139" max="16139" width="14.7109375" style="7" customWidth="1"/>
    <col min="16140" max="16140" width="15.7109375" style="7" customWidth="1"/>
    <col min="16141" max="16142" width="13.7109375" style="7" customWidth="1"/>
    <col min="16143" max="16144" width="14.7109375" style="7" customWidth="1"/>
    <col min="16145" max="16384" width="11.42578125" style="7"/>
  </cols>
  <sheetData>
    <row r="1" spans="1:10" s="3" customFormat="1" ht="18" customHeight="1" x14ac:dyDescent="0.2">
      <c r="A1" s="65" t="s">
        <v>122</v>
      </c>
      <c r="B1" s="2" t="s">
        <v>30</v>
      </c>
      <c r="C1" s="2" t="s">
        <v>120</v>
      </c>
      <c r="D1" s="2" t="s">
        <v>31</v>
      </c>
      <c r="E1" s="2" t="s">
        <v>121</v>
      </c>
      <c r="G1" s="4"/>
      <c r="H1" s="4"/>
      <c r="I1" s="4"/>
      <c r="J1" s="4"/>
    </row>
    <row r="2" spans="1:10" ht="15" customHeight="1" x14ac:dyDescent="0.2">
      <c r="A2" s="5" t="s">
        <v>32</v>
      </c>
      <c r="B2" s="6" t="s">
        <v>64</v>
      </c>
      <c r="C2" s="6"/>
      <c r="D2" s="5" t="s">
        <v>32</v>
      </c>
      <c r="E2" s="6"/>
      <c r="F2" s="6"/>
    </row>
    <row r="3" spans="1:10" ht="15" customHeight="1" x14ac:dyDescent="0.2">
      <c r="A3" s="5" t="s">
        <v>33</v>
      </c>
      <c r="B3" s="6" t="s">
        <v>65</v>
      </c>
      <c r="C3" s="6"/>
      <c r="D3" s="5" t="s">
        <v>33</v>
      </c>
      <c r="E3" s="6"/>
      <c r="F3" s="6"/>
    </row>
    <row r="4" spans="1:10" ht="15" customHeight="1" x14ac:dyDescent="0.2">
      <c r="A4" s="5" t="s">
        <v>117</v>
      </c>
      <c r="B4" s="6" t="s">
        <v>66</v>
      </c>
      <c r="C4" s="6"/>
      <c r="D4" s="5" t="s">
        <v>117</v>
      </c>
      <c r="E4" s="6"/>
      <c r="F4" s="6"/>
    </row>
    <row r="5" spans="1:10" ht="15" customHeight="1" x14ac:dyDescent="0.2">
      <c r="A5" s="5" t="s">
        <v>34</v>
      </c>
      <c r="B5" s="6" t="s">
        <v>67</v>
      </c>
      <c r="C5" s="6"/>
      <c r="D5" s="5" t="s">
        <v>34</v>
      </c>
      <c r="E5" s="6"/>
      <c r="F5" s="6"/>
    </row>
    <row r="6" spans="1:10" ht="15" customHeight="1" x14ac:dyDescent="0.25">
      <c r="A6" s="8" t="s">
        <v>35</v>
      </c>
      <c r="B6" s="6" t="s">
        <v>68</v>
      </c>
      <c r="C6" s="9"/>
      <c r="D6" s="8" t="s">
        <v>35</v>
      </c>
      <c r="F6" s="10"/>
    </row>
    <row r="7" spans="1:10" ht="15" customHeight="1" x14ac:dyDescent="0.25">
      <c r="A7" s="8" t="s">
        <v>36</v>
      </c>
      <c r="B7" s="6" t="s">
        <v>69</v>
      </c>
      <c r="C7" s="11"/>
      <c r="D7" s="8" t="s">
        <v>36</v>
      </c>
      <c r="E7" s="6"/>
      <c r="F7" s="6"/>
    </row>
    <row r="8" spans="1:10" ht="15" customHeight="1" x14ac:dyDescent="0.25">
      <c r="A8" s="8" t="s">
        <v>37</v>
      </c>
      <c r="B8" s="6" t="s">
        <v>38</v>
      </c>
      <c r="C8" s="11"/>
      <c r="D8" s="8" t="s">
        <v>37</v>
      </c>
      <c r="E8" s="6"/>
      <c r="F8" s="6"/>
    </row>
    <row r="9" spans="1:10" ht="15" customHeight="1" x14ac:dyDescent="0.25">
      <c r="A9" s="5" t="s">
        <v>39</v>
      </c>
      <c r="B9" s="6" t="s">
        <v>39</v>
      </c>
      <c r="C9" s="11"/>
      <c r="D9" s="5" t="s">
        <v>39</v>
      </c>
      <c r="E9" s="6"/>
      <c r="F9" s="6"/>
    </row>
    <row r="10" spans="1:10" ht="15" customHeight="1" x14ac:dyDescent="0.2">
      <c r="A10" s="6" t="s">
        <v>40</v>
      </c>
      <c r="B10" s="12" t="s">
        <v>40</v>
      </c>
      <c r="C10" s="12"/>
      <c r="D10" s="6" t="s">
        <v>40</v>
      </c>
      <c r="E10" s="6"/>
      <c r="F10" s="6"/>
    </row>
    <row r="11" spans="1:10" ht="15" customHeight="1" x14ac:dyDescent="0.2">
      <c r="A11" s="6" t="s">
        <v>41</v>
      </c>
      <c r="B11" s="12" t="s">
        <v>70</v>
      </c>
      <c r="C11" s="12"/>
      <c r="D11" s="6" t="s">
        <v>41</v>
      </c>
      <c r="E11" s="6"/>
      <c r="F11" s="6"/>
    </row>
    <row r="12" spans="1:10" ht="15" customHeight="1" x14ac:dyDescent="0.2">
      <c r="A12" s="6" t="s">
        <v>42</v>
      </c>
      <c r="B12" s="12" t="s">
        <v>43</v>
      </c>
      <c r="C12" s="12"/>
      <c r="D12" s="6" t="s">
        <v>42</v>
      </c>
      <c r="E12" s="6"/>
      <c r="F12" s="6"/>
    </row>
    <row r="13" spans="1:10" ht="15" customHeight="1" x14ac:dyDescent="0.2">
      <c r="A13" s="6" t="s">
        <v>44</v>
      </c>
      <c r="B13" s="12" t="s">
        <v>74</v>
      </c>
      <c r="C13" s="12"/>
      <c r="D13" s="6" t="s">
        <v>44</v>
      </c>
      <c r="E13" s="6"/>
      <c r="F13" s="6"/>
    </row>
    <row r="14" spans="1:10" ht="15" customHeight="1" x14ac:dyDescent="0.3">
      <c r="A14" s="6" t="s">
        <v>119</v>
      </c>
      <c r="B14" s="12" t="s">
        <v>73</v>
      </c>
      <c r="C14" s="12"/>
      <c r="D14" s="6" t="s">
        <v>119</v>
      </c>
      <c r="E14" s="6"/>
      <c r="F14" s="6"/>
    </row>
    <row r="15" spans="1:10" ht="15" customHeight="1" x14ac:dyDescent="0.3">
      <c r="A15" s="6" t="s">
        <v>108</v>
      </c>
      <c r="B15" s="12" t="s">
        <v>72</v>
      </c>
      <c r="C15" s="12"/>
      <c r="D15" s="6" t="s">
        <v>108</v>
      </c>
      <c r="E15" s="6"/>
      <c r="F15" s="13"/>
    </row>
    <row r="16" spans="1:10" ht="15" customHeight="1" x14ac:dyDescent="0.2">
      <c r="A16" s="14" t="s">
        <v>110</v>
      </c>
      <c r="B16" s="15" t="s">
        <v>71</v>
      </c>
      <c r="C16" s="15"/>
      <c r="D16" s="14" t="s">
        <v>110</v>
      </c>
      <c r="E16" s="6"/>
      <c r="F16" s="16"/>
    </row>
    <row r="17" spans="1:14" ht="15" customHeight="1" x14ac:dyDescent="0.2">
      <c r="A17" s="6" t="s">
        <v>109</v>
      </c>
      <c r="B17" s="12" t="s">
        <v>75</v>
      </c>
      <c r="C17" s="12"/>
      <c r="D17" s="6" t="s">
        <v>109</v>
      </c>
      <c r="E17" s="6"/>
      <c r="F17" s="16"/>
      <c r="I17" s="17"/>
    </row>
    <row r="18" spans="1:14" ht="15" customHeight="1" x14ac:dyDescent="0.2">
      <c r="A18" s="6" t="s">
        <v>45</v>
      </c>
      <c r="B18" s="12" t="s">
        <v>76</v>
      </c>
      <c r="C18" s="12"/>
      <c r="D18" s="6" t="s">
        <v>45</v>
      </c>
      <c r="E18" s="6"/>
      <c r="F18" s="18"/>
      <c r="I18" s="17"/>
    </row>
    <row r="19" spans="1:14" ht="15" customHeight="1" x14ac:dyDescent="0.2">
      <c r="A19" s="6" t="s">
        <v>46</v>
      </c>
      <c r="B19" s="12" t="s">
        <v>77</v>
      </c>
      <c r="C19" s="12"/>
      <c r="D19" s="6" t="s">
        <v>46</v>
      </c>
      <c r="E19" s="6"/>
      <c r="F19" s="6"/>
      <c r="N19" s="19"/>
    </row>
    <row r="20" spans="1:14" ht="15" customHeight="1" x14ac:dyDescent="0.2">
      <c r="A20" s="6" t="s">
        <v>115</v>
      </c>
      <c r="B20" s="12" t="s">
        <v>78</v>
      </c>
      <c r="C20" s="12"/>
      <c r="D20" s="6" t="s">
        <v>115</v>
      </c>
      <c r="E20" s="20"/>
      <c r="F20" s="6"/>
      <c r="H20" s="21"/>
      <c r="I20" s="21"/>
    </row>
    <row r="21" spans="1:14" ht="15" customHeight="1" x14ac:dyDescent="0.2">
      <c r="A21" s="14" t="s">
        <v>113</v>
      </c>
      <c r="B21" s="15" t="s">
        <v>79</v>
      </c>
      <c r="C21" s="15"/>
      <c r="D21" s="14" t="s">
        <v>113</v>
      </c>
      <c r="E21" s="6"/>
      <c r="F21" s="22"/>
      <c r="I21" s="7"/>
      <c r="J21" s="7"/>
    </row>
    <row r="22" spans="1:14" ht="15" customHeight="1" x14ac:dyDescent="0.2">
      <c r="A22" s="23" t="s">
        <v>106</v>
      </c>
      <c r="B22" s="24" t="s">
        <v>80</v>
      </c>
      <c r="C22" s="24"/>
      <c r="D22" s="23" t="s">
        <v>106</v>
      </c>
      <c r="E22" s="6"/>
      <c r="F22" s="22"/>
      <c r="I22" s="7"/>
      <c r="J22" s="7"/>
    </row>
    <row r="23" spans="1:14" ht="12.75" x14ac:dyDescent="0.2">
      <c r="A23" s="14" t="s">
        <v>107</v>
      </c>
      <c r="B23" s="15" t="s">
        <v>81</v>
      </c>
      <c r="C23" s="15"/>
      <c r="D23" s="14" t="s">
        <v>107</v>
      </c>
      <c r="E23" s="6"/>
      <c r="F23" s="22"/>
      <c r="I23" s="7"/>
      <c r="J23" s="7"/>
    </row>
    <row r="24" spans="1:14" ht="15" customHeight="1" x14ac:dyDescent="0.2">
      <c r="A24" s="7" t="s">
        <v>47</v>
      </c>
      <c r="B24" s="12" t="s">
        <v>82</v>
      </c>
      <c r="C24" s="12"/>
      <c r="D24" s="7" t="s">
        <v>47</v>
      </c>
      <c r="E24" s="6"/>
      <c r="F24" s="22"/>
      <c r="I24" s="7"/>
      <c r="J24" s="7"/>
    </row>
    <row r="25" spans="1:14" ht="15" customHeight="1" x14ac:dyDescent="0.2">
      <c r="A25" s="7" t="s">
        <v>48</v>
      </c>
      <c r="B25" s="12" t="s">
        <v>83</v>
      </c>
      <c r="C25" s="12"/>
      <c r="D25" s="7" t="s">
        <v>48</v>
      </c>
      <c r="E25" s="6"/>
      <c r="F25" s="22"/>
      <c r="I25" s="7"/>
      <c r="J25" s="7"/>
    </row>
    <row r="26" spans="1:14" ht="15" customHeight="1" x14ac:dyDescent="0.2">
      <c r="A26" s="7" t="s">
        <v>49</v>
      </c>
      <c r="B26" s="12" t="s">
        <v>84</v>
      </c>
      <c r="C26" s="12"/>
      <c r="D26" s="7" t="s">
        <v>49</v>
      </c>
      <c r="E26" s="6"/>
      <c r="F26" s="6"/>
      <c r="H26" s="22"/>
    </row>
    <row r="27" spans="1:14" ht="15" customHeight="1" x14ac:dyDescent="0.2">
      <c r="A27" s="7" t="s">
        <v>50</v>
      </c>
      <c r="B27" s="6" t="s">
        <v>85</v>
      </c>
      <c r="C27" s="6"/>
      <c r="D27" s="7" t="s">
        <v>50</v>
      </c>
      <c r="E27" s="6"/>
      <c r="F27" s="6"/>
    </row>
    <row r="28" spans="1:14" ht="15" customHeight="1" x14ac:dyDescent="0.2">
      <c r="A28" s="7" t="s">
        <v>51</v>
      </c>
      <c r="B28" s="7" t="s">
        <v>86</v>
      </c>
      <c r="D28" s="7" t="s">
        <v>51</v>
      </c>
      <c r="E28" s="6"/>
      <c r="F28" s="6"/>
      <c r="H28" s="21"/>
      <c r="I28" s="21"/>
    </row>
    <row r="29" spans="1:14" ht="15" customHeight="1" x14ac:dyDescent="0.2">
      <c r="A29" s="12" t="s">
        <v>52</v>
      </c>
      <c r="B29" s="6" t="s">
        <v>87</v>
      </c>
      <c r="C29" s="6"/>
      <c r="D29" s="12" t="s">
        <v>52</v>
      </c>
      <c r="E29" s="6"/>
      <c r="F29" s="6"/>
    </row>
    <row r="30" spans="1:14" ht="15" customHeight="1" x14ac:dyDescent="0.2">
      <c r="A30" s="7" t="s">
        <v>114</v>
      </c>
      <c r="B30" s="7" t="s">
        <v>88</v>
      </c>
      <c r="D30" s="7" t="s">
        <v>114</v>
      </c>
      <c r="E30" s="6"/>
      <c r="F30" s="6"/>
    </row>
    <row r="31" spans="1:14" ht="15" customHeight="1" x14ac:dyDescent="0.3">
      <c r="A31" s="12" t="s">
        <v>112</v>
      </c>
      <c r="B31" s="6" t="s">
        <v>89</v>
      </c>
      <c r="C31" s="6"/>
      <c r="D31" s="12" t="s">
        <v>112</v>
      </c>
      <c r="E31" s="6"/>
      <c r="F31" s="6"/>
      <c r="G31" s="21"/>
      <c r="J31" s="14"/>
    </row>
    <row r="32" spans="1:14" ht="15" customHeight="1" x14ac:dyDescent="0.2">
      <c r="A32" s="12" t="s">
        <v>105</v>
      </c>
      <c r="B32" s="7" t="s">
        <v>104</v>
      </c>
      <c r="D32" s="12" t="s">
        <v>105</v>
      </c>
      <c r="E32" s="25"/>
      <c r="F32" s="6"/>
      <c r="G32" s="21"/>
    </row>
    <row r="33" spans="1:11" ht="18" customHeight="1" x14ac:dyDescent="0.2">
      <c r="A33" s="15" t="s">
        <v>53</v>
      </c>
      <c r="B33" s="7" t="s">
        <v>90</v>
      </c>
      <c r="D33" s="15" t="s">
        <v>53</v>
      </c>
      <c r="G33" s="21"/>
    </row>
    <row r="34" spans="1:11" ht="18" customHeight="1" x14ac:dyDescent="0.2">
      <c r="A34" s="15" t="s">
        <v>54</v>
      </c>
      <c r="B34" s="7" t="s">
        <v>91</v>
      </c>
      <c r="D34" s="15" t="s">
        <v>54</v>
      </c>
      <c r="G34" s="21"/>
    </row>
    <row r="35" spans="1:11" ht="18" customHeight="1" x14ac:dyDescent="0.2">
      <c r="A35" s="15" t="s">
        <v>55</v>
      </c>
      <c r="B35" s="7" t="s">
        <v>92</v>
      </c>
      <c r="D35" s="15" t="s">
        <v>55</v>
      </c>
    </row>
    <row r="36" spans="1:11" ht="18" customHeight="1" x14ac:dyDescent="0.2">
      <c r="A36" s="26" t="s">
        <v>56</v>
      </c>
      <c r="B36" s="7" t="s">
        <v>93</v>
      </c>
      <c r="D36" s="26" t="s">
        <v>56</v>
      </c>
      <c r="I36" s="21"/>
      <c r="J36" s="21"/>
      <c r="K36" s="27"/>
    </row>
    <row r="37" spans="1:11" ht="18" customHeight="1" x14ac:dyDescent="0.2">
      <c r="A37" s="12" t="s">
        <v>111</v>
      </c>
      <c r="B37" s="7" t="s">
        <v>94</v>
      </c>
      <c r="D37" s="12" t="s">
        <v>111</v>
      </c>
      <c r="I37" s="21"/>
      <c r="J37" s="21"/>
      <c r="K37" s="27"/>
    </row>
    <row r="38" spans="1:11" ht="18" customHeight="1" x14ac:dyDescent="0.2">
      <c r="A38" s="7" t="s">
        <v>57</v>
      </c>
      <c r="B38" s="7" t="s">
        <v>95</v>
      </c>
      <c r="D38" s="7" t="s">
        <v>57</v>
      </c>
      <c r="J38" s="21"/>
      <c r="K38" s="27"/>
    </row>
    <row r="39" spans="1:11" ht="18" customHeight="1" x14ac:dyDescent="0.2">
      <c r="A39" s="7" t="s">
        <v>58</v>
      </c>
      <c r="B39" s="7" t="s">
        <v>96</v>
      </c>
      <c r="D39" s="7" t="s">
        <v>58</v>
      </c>
    </row>
    <row r="40" spans="1:11" ht="18" customHeight="1" x14ac:dyDescent="0.2">
      <c r="A40" s="12" t="s">
        <v>59</v>
      </c>
      <c r="B40" s="7" t="s">
        <v>97</v>
      </c>
      <c r="D40" s="12" t="s">
        <v>59</v>
      </c>
    </row>
    <row r="41" spans="1:11" ht="18" customHeight="1" x14ac:dyDescent="0.2">
      <c r="A41" s="7" t="s">
        <v>60</v>
      </c>
      <c r="B41" s="7" t="s">
        <v>98</v>
      </c>
      <c r="D41" s="7" t="s">
        <v>60</v>
      </c>
    </row>
    <row r="42" spans="1:11" ht="25.5" x14ac:dyDescent="0.2">
      <c r="A42" s="28" t="s">
        <v>61</v>
      </c>
      <c r="B42" s="28" t="s">
        <v>99</v>
      </c>
      <c r="C42" s="28"/>
      <c r="D42" s="28" t="s">
        <v>61</v>
      </c>
    </row>
    <row r="43" spans="1:11" ht="18" customHeight="1" x14ac:dyDescent="0.2">
      <c r="A43" s="7" t="s">
        <v>62</v>
      </c>
      <c r="B43" s="7" t="s">
        <v>100</v>
      </c>
      <c r="D43" s="7" t="s">
        <v>62</v>
      </c>
    </row>
    <row r="44" spans="1:11" ht="18" customHeight="1" x14ac:dyDescent="0.2">
      <c r="A44" s="7" t="s">
        <v>63</v>
      </c>
      <c r="B44" s="7" t="s">
        <v>101</v>
      </c>
      <c r="D44" s="7" t="s">
        <v>63</v>
      </c>
    </row>
    <row r="45" spans="1:11" ht="18" customHeight="1" x14ac:dyDescent="0.2">
      <c r="A45" s="7" t="s">
        <v>102</v>
      </c>
      <c r="B45" s="7" t="s">
        <v>103</v>
      </c>
      <c r="D45" s="7" t="s">
        <v>102</v>
      </c>
    </row>
    <row r="46" spans="1:11" ht="18" customHeight="1" x14ac:dyDescent="0.2">
      <c r="A46" s="12" t="s">
        <v>116</v>
      </c>
      <c r="B46" s="7" t="s">
        <v>138</v>
      </c>
      <c r="D46" s="12" t="s">
        <v>116</v>
      </c>
    </row>
    <row r="47" spans="1:11" ht="18" customHeight="1" x14ac:dyDescent="0.2">
      <c r="A47" s="12" t="s">
        <v>116</v>
      </c>
      <c r="B47" s="7" t="s">
        <v>138</v>
      </c>
      <c r="D47" s="12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Q38"/>
  <sheetViews>
    <sheetView showGridLines="0" tabSelected="1" view="pageBreakPreview" zoomScaleNormal="100" zoomScaleSheetLayoutView="100" workbookViewId="0">
      <selection activeCell="Q4" sqref="Q4"/>
    </sheetView>
  </sheetViews>
  <sheetFormatPr defaultColWidth="8.85546875" defaultRowHeight="15" x14ac:dyDescent="0.25"/>
  <cols>
    <col min="1" max="1" width="10.7109375" style="31" customWidth="1"/>
    <col min="2" max="2" width="16.28515625" style="31" customWidth="1"/>
    <col min="3" max="3" width="10.7109375" style="31" customWidth="1"/>
    <col min="4" max="4" width="8.7109375" style="31" customWidth="1"/>
    <col min="5" max="5" width="16.85546875" style="31" customWidth="1"/>
    <col min="6" max="7" width="10.7109375" style="31" customWidth="1"/>
    <col min="8" max="8" width="8.7109375" style="31" customWidth="1"/>
    <col min="9" max="9" width="6.28515625" style="31" customWidth="1"/>
    <col min="10" max="10" width="6.28515625" style="99" hidden="1" customWidth="1"/>
    <col min="11" max="11" width="13.85546875" style="100" hidden="1" customWidth="1"/>
    <col min="12" max="12" width="11.5703125" style="101" hidden="1" customWidth="1"/>
    <col min="13" max="13" width="11.42578125" style="101" hidden="1" customWidth="1"/>
    <col min="14" max="14" width="11.5703125" style="101" hidden="1" customWidth="1"/>
    <col min="15" max="15" width="8.85546875" style="101" hidden="1" customWidth="1"/>
    <col min="16" max="16" width="17.28515625" style="102" hidden="1" customWidth="1"/>
    <col min="17" max="17" width="8.85546875" style="33" customWidth="1"/>
    <col min="18" max="16384" width="8.85546875" style="33"/>
  </cols>
  <sheetData>
    <row r="1" spans="1:17" ht="15.75" x14ac:dyDescent="0.25">
      <c r="A1" s="56" t="str">
        <f>languages!A2</f>
        <v>Volume calculator for adhesive cartridge anchors</v>
      </c>
      <c r="B1" s="30"/>
      <c r="C1" s="30"/>
      <c r="D1" s="30"/>
      <c r="E1" s="30"/>
      <c r="F1" s="148"/>
      <c r="G1" s="148"/>
      <c r="H1" s="148"/>
    </row>
    <row r="2" spans="1:17" ht="15.75" x14ac:dyDescent="0.25">
      <c r="A2" s="57" t="str">
        <f>languages!A4</f>
        <v>for anchoring into solid base materials</v>
      </c>
      <c r="B2" s="30"/>
      <c r="C2" s="34"/>
      <c r="D2" s="34"/>
      <c r="E2" s="34"/>
      <c r="F2" s="148"/>
      <c r="G2" s="148"/>
      <c r="H2" s="148"/>
    </row>
    <row r="3" spans="1:17" x14ac:dyDescent="0.25">
      <c r="B3" s="30"/>
      <c r="C3" s="30"/>
      <c r="D3" s="30"/>
      <c r="E3" s="30"/>
      <c r="F3" s="148"/>
      <c r="G3" s="148"/>
      <c r="H3" s="148"/>
      <c r="K3" s="101"/>
      <c r="Q3" s="47"/>
    </row>
    <row r="4" spans="1:17" ht="20.45" customHeight="1" x14ac:dyDescent="0.25">
      <c r="A4" s="53" t="str">
        <f>languages!A6</f>
        <v>Company:</v>
      </c>
      <c r="B4" s="150"/>
      <c r="C4" s="142"/>
      <c r="D4" s="142"/>
      <c r="E4" s="143"/>
      <c r="F4" s="149"/>
      <c r="G4" s="149"/>
      <c r="H4" s="149"/>
      <c r="K4" s="103">
        <v>10</v>
      </c>
      <c r="L4" s="101" t="s">
        <v>0</v>
      </c>
    </row>
    <row r="5" spans="1:17" ht="22.15" customHeight="1" x14ac:dyDescent="0.25">
      <c r="A5" s="54" t="str">
        <f>languages!A7</f>
        <v>Name:</v>
      </c>
      <c r="B5" s="35"/>
      <c r="C5" s="35"/>
      <c r="D5" s="35"/>
      <c r="E5" s="35"/>
      <c r="F5" s="55" t="str">
        <f>languages!A12</f>
        <v>Date:</v>
      </c>
      <c r="G5" s="151">
        <f ca="1">TODAY()</f>
        <v>42867</v>
      </c>
      <c r="H5" s="152"/>
      <c r="J5" s="104"/>
      <c r="K5" s="105" t="s">
        <v>1</v>
      </c>
      <c r="L5" s="106" t="s">
        <v>2</v>
      </c>
      <c r="M5" s="106" t="s">
        <v>3</v>
      </c>
      <c r="N5" s="106" t="s">
        <v>4</v>
      </c>
      <c r="O5" s="106" t="s">
        <v>5</v>
      </c>
      <c r="P5" s="107" t="s">
        <v>118</v>
      </c>
    </row>
    <row r="6" spans="1:17" ht="23.45" customHeight="1" x14ac:dyDescent="0.25">
      <c r="A6" s="53" t="str">
        <f>languages!A8</f>
        <v>Phone:</v>
      </c>
      <c r="B6" s="150"/>
      <c r="C6" s="142"/>
      <c r="D6" s="143"/>
      <c r="E6" s="55" t="str">
        <f>languages!A10</f>
        <v>Project:</v>
      </c>
      <c r="F6" s="153"/>
      <c r="G6" s="153"/>
      <c r="H6" s="154"/>
      <c r="J6" s="104">
        <v>1</v>
      </c>
      <c r="K6" s="105" t="s">
        <v>6</v>
      </c>
      <c r="L6" s="106">
        <v>20.100000000000001</v>
      </c>
      <c r="M6" s="104">
        <v>8</v>
      </c>
      <c r="N6" s="108">
        <v>0.3</v>
      </c>
      <c r="O6" s="104">
        <v>0</v>
      </c>
      <c r="P6" s="109">
        <f>M6*8</f>
        <v>64</v>
      </c>
    </row>
    <row r="7" spans="1:17" ht="24.6" customHeight="1" x14ac:dyDescent="0.25">
      <c r="A7" s="52" t="str">
        <f>languages!A9</f>
        <v>E-mail:</v>
      </c>
      <c r="B7" s="141"/>
      <c r="C7" s="141"/>
      <c r="D7" s="141"/>
      <c r="E7" s="55" t="str">
        <f>languages!A11</f>
        <v>Person in Charge:</v>
      </c>
      <c r="F7" s="142"/>
      <c r="G7" s="142"/>
      <c r="H7" s="143"/>
      <c r="J7" s="110">
        <v>2</v>
      </c>
      <c r="K7" s="105" t="s">
        <v>7</v>
      </c>
      <c r="L7" s="106">
        <v>36.6</v>
      </c>
      <c r="M7" s="104">
        <v>10</v>
      </c>
      <c r="N7" s="108">
        <v>0.3</v>
      </c>
      <c r="O7" s="104">
        <v>1</v>
      </c>
      <c r="P7" s="109">
        <f>M7*8</f>
        <v>80</v>
      </c>
    </row>
    <row r="8" spans="1:17" ht="51.6" customHeight="1" x14ac:dyDescent="0.25">
      <c r="J8" s="104">
        <v>3</v>
      </c>
      <c r="K8" s="105" t="s">
        <v>8</v>
      </c>
      <c r="L8" s="106">
        <v>58</v>
      </c>
      <c r="M8" s="104">
        <v>12</v>
      </c>
      <c r="N8" s="108">
        <v>0.25</v>
      </c>
      <c r="O8" s="104">
        <v>1</v>
      </c>
      <c r="P8" s="109">
        <v>95</v>
      </c>
    </row>
    <row r="9" spans="1:17" x14ac:dyDescent="0.25">
      <c r="J9" s="104">
        <v>4</v>
      </c>
      <c r="K9" s="105" t="s">
        <v>9</v>
      </c>
      <c r="L9" s="106">
        <v>84.3</v>
      </c>
      <c r="M9" s="104">
        <v>14</v>
      </c>
      <c r="N9" s="108">
        <v>0.2</v>
      </c>
      <c r="O9" s="104">
        <v>1</v>
      </c>
      <c r="P9" s="109">
        <v>110</v>
      </c>
    </row>
    <row r="10" spans="1:17" ht="15.75" thickBot="1" x14ac:dyDescent="0.3">
      <c r="A10" s="50" t="str">
        <f>languages!A37</f>
        <v>Threaded rod (d):</v>
      </c>
      <c r="B10" s="36"/>
      <c r="C10" s="36"/>
      <c r="D10" s="36"/>
      <c r="J10" s="104">
        <v>5</v>
      </c>
      <c r="K10" s="105" t="s">
        <v>10</v>
      </c>
      <c r="L10" s="106">
        <v>115</v>
      </c>
      <c r="M10" s="104">
        <v>16</v>
      </c>
      <c r="N10" s="108">
        <v>0.2</v>
      </c>
      <c r="O10" s="104">
        <v>0</v>
      </c>
      <c r="P10" s="109">
        <v>125</v>
      </c>
    </row>
    <row r="11" spans="1:17" ht="15.75" thickBot="1" x14ac:dyDescent="0.3">
      <c r="A11" s="50" t="str">
        <f>languages!A30</f>
        <v>Selected drill bit (d0):</v>
      </c>
      <c r="B11" s="36"/>
      <c r="C11" s="58">
        <v>30</v>
      </c>
      <c r="D11" s="51" t="s">
        <v>11</v>
      </c>
      <c r="J11" s="104">
        <v>6</v>
      </c>
      <c r="K11" s="105" t="s">
        <v>12</v>
      </c>
      <c r="L11" s="106">
        <v>157</v>
      </c>
      <c r="M11" s="104">
        <v>18</v>
      </c>
      <c r="N11" s="108">
        <v>0.2</v>
      </c>
      <c r="O11" s="104">
        <v>1</v>
      </c>
      <c r="P11" s="109">
        <v>140</v>
      </c>
    </row>
    <row r="12" spans="1:17" ht="15.75" thickBot="1" x14ac:dyDescent="0.3">
      <c r="A12" s="61" t="str">
        <f>languages!A31</f>
        <v>Recommended drill bit (d0):</v>
      </c>
      <c r="B12" s="60"/>
      <c r="C12" s="62">
        <f>LOOKUP(K4,J6:J17,M6:M17)</f>
        <v>30</v>
      </c>
      <c r="D12" s="61" t="s">
        <v>11</v>
      </c>
      <c r="F12" s="32"/>
      <c r="J12" s="104">
        <v>7</v>
      </c>
      <c r="K12" s="105" t="s">
        <v>13</v>
      </c>
      <c r="L12" s="106">
        <v>245</v>
      </c>
      <c r="M12" s="104">
        <v>22</v>
      </c>
      <c r="N12" s="108">
        <v>0.15</v>
      </c>
      <c r="O12" s="104">
        <v>1</v>
      </c>
      <c r="P12" s="109">
        <v>180</v>
      </c>
    </row>
    <row r="13" spans="1:17" ht="15.75" thickBot="1" x14ac:dyDescent="0.3">
      <c r="A13" s="50" t="str">
        <f>languages!A$14</f>
        <v>Drill hole depth (h1):</v>
      </c>
      <c r="B13" s="36"/>
      <c r="C13" s="58">
        <v>545</v>
      </c>
      <c r="D13" s="51" t="s">
        <v>11</v>
      </c>
      <c r="J13" s="104">
        <v>8</v>
      </c>
      <c r="K13" s="105" t="s">
        <v>14</v>
      </c>
      <c r="L13" s="106">
        <v>303</v>
      </c>
      <c r="M13" s="104">
        <v>24</v>
      </c>
      <c r="N13" s="108">
        <v>0.15</v>
      </c>
      <c r="O13" s="104">
        <v>0</v>
      </c>
      <c r="P13" s="109">
        <v>195</v>
      </c>
    </row>
    <row r="14" spans="1:17" ht="15.75" thickBot="1" x14ac:dyDescent="0.3">
      <c r="A14" s="61" t="str">
        <f>languages!A$46</f>
        <v>Recommended min. drill hole depth (h1):</v>
      </c>
      <c r="B14" s="36"/>
      <c r="C14" s="63">
        <f>L22</f>
        <v>230</v>
      </c>
      <c r="D14" s="61" t="s">
        <v>11</v>
      </c>
      <c r="J14" s="104">
        <v>9</v>
      </c>
      <c r="K14" s="105" t="s">
        <v>15</v>
      </c>
      <c r="L14" s="106">
        <v>353</v>
      </c>
      <c r="M14" s="104">
        <v>26</v>
      </c>
      <c r="N14" s="108">
        <v>0.1</v>
      </c>
      <c r="O14" s="104">
        <v>1</v>
      </c>
      <c r="P14" s="109">
        <v>210</v>
      </c>
    </row>
    <row r="15" spans="1:17" x14ac:dyDescent="0.25">
      <c r="A15" s="37"/>
      <c r="J15" s="104">
        <v>10</v>
      </c>
      <c r="K15" s="105" t="s">
        <v>17</v>
      </c>
      <c r="L15" s="106">
        <v>459</v>
      </c>
      <c r="M15" s="104">
        <v>30</v>
      </c>
      <c r="N15" s="108">
        <v>0.1</v>
      </c>
      <c r="O15" s="104">
        <v>1</v>
      </c>
      <c r="P15" s="109">
        <v>230</v>
      </c>
    </row>
    <row r="16" spans="1:17" x14ac:dyDescent="0.25">
      <c r="B16" s="147" t="str">
        <f>languages!A$45</f>
        <v>Approved diameter?</v>
      </c>
      <c r="C16" s="147"/>
      <c r="D16" s="1">
        <f>L21</f>
        <v>1</v>
      </c>
      <c r="J16" s="104">
        <v>11</v>
      </c>
      <c r="K16" s="105" t="s">
        <v>18</v>
      </c>
      <c r="L16" s="106">
        <v>561</v>
      </c>
      <c r="M16" s="104">
        <v>32</v>
      </c>
      <c r="N16" s="108">
        <v>0.1</v>
      </c>
      <c r="O16" s="104">
        <v>1</v>
      </c>
      <c r="P16" s="109">
        <v>260</v>
      </c>
    </row>
    <row r="17" spans="1:16" x14ac:dyDescent="0.25">
      <c r="J17" s="104"/>
      <c r="K17" s="105"/>
      <c r="L17" s="106"/>
      <c r="M17" s="104"/>
      <c r="N17" s="108"/>
      <c r="O17" s="104"/>
      <c r="P17" s="109"/>
    </row>
    <row r="18" spans="1:16" ht="15" customHeight="1" thickBot="1" x14ac:dyDescent="0.3">
      <c r="A18" s="48" t="str">
        <f>languages!A$32</f>
        <v>Theoretical volume:</v>
      </c>
      <c r="B18" s="37"/>
      <c r="C18" s="48">
        <f>(L18^2*PI()/4*C13*0.1)-((L19/100)*C13/10)</f>
        <v>145.42429384353534</v>
      </c>
      <c r="D18" s="37" t="s">
        <v>16</v>
      </c>
      <c r="E18" s="37"/>
      <c r="K18" s="111" t="s">
        <v>19</v>
      </c>
      <c r="L18" s="101">
        <f>SUM(C11/10)+0.04</f>
        <v>3.04</v>
      </c>
      <c r="M18" s="101" t="s">
        <v>20</v>
      </c>
    </row>
    <row r="19" spans="1:16" ht="15.75" thickBot="1" x14ac:dyDescent="0.3">
      <c r="A19" s="37"/>
      <c r="B19" s="37"/>
      <c r="C19" s="37"/>
      <c r="D19" s="37"/>
      <c r="K19" s="112" t="s">
        <v>21</v>
      </c>
      <c r="L19" s="113">
        <f>LOOKUP(K4,J6:J16,L6:L16)</f>
        <v>459</v>
      </c>
      <c r="M19" s="101" t="s">
        <v>22</v>
      </c>
    </row>
    <row r="20" spans="1:16" ht="15" customHeight="1" thickBot="1" x14ac:dyDescent="0.3">
      <c r="A20" s="144"/>
      <c r="B20" s="144"/>
      <c r="C20" s="37"/>
      <c r="D20" s="37"/>
      <c r="K20" s="100" t="s">
        <v>24</v>
      </c>
      <c r="L20" s="114">
        <f>LOOKUP(K4,J6:J16,N6:N16)</f>
        <v>0.1</v>
      </c>
      <c r="M20" s="101" t="s">
        <v>25</v>
      </c>
    </row>
    <row r="21" spans="1:16" ht="15.75" thickBot="1" x14ac:dyDescent="0.3">
      <c r="A21" s="1" t="str">
        <f>languages!A$17</f>
        <v>Mortar requirement including waste:</v>
      </c>
      <c r="E21" s="39"/>
      <c r="G21" s="39" t="s">
        <v>26</v>
      </c>
      <c r="K21" s="100" t="s">
        <v>5</v>
      </c>
      <c r="L21" s="114">
        <f>LOOKUP(K4,J5:J16,O5:O16)</f>
        <v>1</v>
      </c>
    </row>
    <row r="22" spans="1:16" ht="15.75" thickBot="1" x14ac:dyDescent="0.3">
      <c r="C22" s="48">
        <f>SUM(C18*(1+L20))</f>
        <v>159.96672322788888</v>
      </c>
      <c r="D22" s="31" t="s">
        <v>23</v>
      </c>
      <c r="K22" s="100" t="s">
        <v>118</v>
      </c>
      <c r="L22" s="115">
        <f>LOOKUP(K4,J6:J16,(P6:P16))</f>
        <v>230</v>
      </c>
    </row>
    <row r="23" spans="1:16" x14ac:dyDescent="0.25">
      <c r="A23" s="1"/>
      <c r="F23" s="40"/>
    </row>
    <row r="24" spans="1:16" ht="15.75" thickBot="1" x14ac:dyDescent="0.3">
      <c r="K24" s="103">
        <v>2</v>
      </c>
    </row>
    <row r="25" spans="1:16" ht="15.75" thickBot="1" x14ac:dyDescent="0.3">
      <c r="A25" s="50" t="str">
        <f>languages!A$19</f>
        <v>Number of holes:</v>
      </c>
      <c r="B25" s="36"/>
      <c r="C25" s="59">
        <v>1</v>
      </c>
      <c r="D25" s="36"/>
      <c r="H25" s="41"/>
      <c r="I25" s="41"/>
      <c r="J25" s="99">
        <v>1</v>
      </c>
      <c r="K25" s="116" t="s">
        <v>27</v>
      </c>
      <c r="L25" s="101">
        <f>170-30</f>
        <v>140</v>
      </c>
    </row>
    <row r="26" spans="1:16" x14ac:dyDescent="0.25">
      <c r="A26" s="64" t="str">
        <f>languages!A$20</f>
        <v>Cartridge type:</v>
      </c>
      <c r="B26" s="36"/>
      <c r="C26" s="42">
        <v>10</v>
      </c>
      <c r="D26" s="36"/>
      <c r="F26" s="41"/>
      <c r="G26" s="41"/>
      <c r="H26" s="41"/>
      <c r="I26" s="41"/>
      <c r="J26" s="99">
        <v>2</v>
      </c>
      <c r="K26" s="116" t="s">
        <v>28</v>
      </c>
      <c r="L26" s="101">
        <f>300-30</f>
        <v>270</v>
      </c>
    </row>
    <row r="27" spans="1:16" x14ac:dyDescent="0.25">
      <c r="H27" s="43"/>
      <c r="I27" s="43"/>
      <c r="J27" s="99">
        <v>3</v>
      </c>
      <c r="K27" s="116" t="s">
        <v>136</v>
      </c>
      <c r="L27" s="101">
        <f>345-15</f>
        <v>330</v>
      </c>
    </row>
    <row r="28" spans="1:16" ht="14.45" customHeight="1" x14ac:dyDescent="0.25">
      <c r="A28" s="145" t="str">
        <f>languages!A$21</f>
        <v>Total mortar requirement:</v>
      </c>
      <c r="B28" s="145"/>
      <c r="C28" s="1">
        <f>C25*C22</f>
        <v>159.96672322788888</v>
      </c>
      <c r="D28" s="31" t="s">
        <v>23</v>
      </c>
      <c r="E28" s="38"/>
      <c r="J28" s="99">
        <v>4</v>
      </c>
      <c r="K28" s="116" t="s">
        <v>29</v>
      </c>
      <c r="L28" s="101">
        <f>410-30</f>
        <v>380</v>
      </c>
    </row>
    <row r="29" spans="1:16" x14ac:dyDescent="0.25">
      <c r="A29" s="44"/>
      <c r="B29" s="44"/>
      <c r="C29" s="40"/>
      <c r="J29" s="99">
        <v>5</v>
      </c>
      <c r="K29" s="116" t="s">
        <v>135</v>
      </c>
      <c r="L29" s="101">
        <f>385-50</f>
        <v>335</v>
      </c>
    </row>
    <row r="30" spans="1:16" ht="15" customHeight="1" thickBot="1" x14ac:dyDescent="0.3">
      <c r="A30" s="146" t="str">
        <f>languages!A$22</f>
        <v>Anchors per cartridge:</v>
      </c>
      <c r="B30" s="146"/>
      <c r="C30" s="29">
        <f>ROUNDDOWN(SUM((L31)/(C22)),0)</f>
        <v>1</v>
      </c>
      <c r="D30" s="1" t="str">
        <f>IF(C30&lt;=1,languages!A$25,languages!A$26)</f>
        <v>piece</v>
      </c>
      <c r="J30" s="99">
        <v>6</v>
      </c>
      <c r="K30" s="116" t="s">
        <v>137</v>
      </c>
      <c r="L30" s="101">
        <f>585-50</f>
        <v>535</v>
      </c>
    </row>
    <row r="31" spans="1:16" ht="15.75" thickBot="1" x14ac:dyDescent="0.3">
      <c r="A31" s="44"/>
      <c r="B31" s="44"/>
      <c r="K31" s="103" t="str">
        <f>LOOKUP(K24,J25:J30,K25:K30)</f>
        <v>300 ml</v>
      </c>
      <c r="L31" s="117">
        <f>LOOKUP(K24,J25:J35,L25:L35)</f>
        <v>270</v>
      </c>
    </row>
    <row r="32" spans="1:16" ht="14.45" customHeight="1" x14ac:dyDescent="0.25">
      <c r="A32" s="140" t="str">
        <f>languages!A$23</f>
        <v>Cartridges required:</v>
      </c>
      <c r="B32" s="140"/>
      <c r="C32" s="49">
        <f>ROUNDUP(SUM(C22*C25/L31),0)</f>
        <v>1</v>
      </c>
      <c r="D32" s="50" t="str">
        <f>IF(C32&lt;=1,languages!A$25,languages!A$26)</f>
        <v>piece</v>
      </c>
      <c r="K32" s="116"/>
    </row>
    <row r="33" spans="2:11" x14ac:dyDescent="0.25">
      <c r="K33" s="116"/>
    </row>
    <row r="34" spans="2:11" x14ac:dyDescent="0.25">
      <c r="B34" s="41"/>
      <c r="C34" s="45"/>
      <c r="F34" s="46"/>
      <c r="G34" s="46"/>
      <c r="K34" s="116"/>
    </row>
    <row r="38" spans="2:11" x14ac:dyDescent="0.25">
      <c r="E38" s="46"/>
    </row>
  </sheetData>
  <sheetProtection algorithmName="SHA-512" hashValue="xZGzt2PP0KuJnSs+QmvTU5A6t53v3W5KhiVJjLHb0SJB1yT9Rg8EGiNKYZjmXVGEUxtX2YffL+PkCDyPI33JVQ==" saltValue="+I/6A4c3TQTQmQ23WJ6LOw==" spinCount="100000" sheet="1" selectLockedCells="1"/>
  <mergeCells count="12">
    <mergeCell ref="F1:H4"/>
    <mergeCell ref="B4:E4"/>
    <mergeCell ref="G5:H5"/>
    <mergeCell ref="B6:D6"/>
    <mergeCell ref="F6:H6"/>
    <mergeCell ref="A32:B32"/>
    <mergeCell ref="B7:D7"/>
    <mergeCell ref="F7:H7"/>
    <mergeCell ref="A20:B20"/>
    <mergeCell ref="A28:B28"/>
    <mergeCell ref="A30:B30"/>
    <mergeCell ref="B16:C16"/>
  </mergeCells>
  <conditionalFormatting sqref="C18">
    <cfRule type="cellIs" dxfId="3" priority="2" operator="lessThan">
      <formula>0</formula>
    </cfRule>
  </conditionalFormatting>
  <conditionalFormatting sqref="C22">
    <cfRule type="cellIs" dxfId="2" priority="1" operator="lessThan">
      <formula>0</formula>
    </cfRule>
  </conditionalFormatting>
  <dataValidations count="3">
    <dataValidation type="decimal" errorStyle="warning" operator="greaterThan" allowBlank="1" showInputMessage="1" showErrorMessage="1" errorTitle="Warning!" error="Please check your data input" sqref="C18">
      <formula1>0</formula1>
    </dataValidation>
    <dataValidation type="decimal" errorStyle="warning" allowBlank="1" showInputMessage="1" showErrorMessage="1" errorTitle="Warning" error="Please check drill diameter" sqref="C11">
      <formula1>8</formula1>
      <formula2>40</formula2>
    </dataValidation>
    <dataValidation type="decimal" errorStyle="warning" operator="greaterThanOrEqual" showInputMessage="1" showErrorMessage="1" errorTitle="Warning" error="Please check drill hole depth" sqref="C13">
      <formula1>C14/1.25</formula1>
    </dataValidation>
  </dataValidations>
  <pageMargins left="0.70866141732283472" right="0.70866141732283472" top="0.74803149606299213" bottom="0.74803149606299213" header="0.31496062992125984" footer="0.31496062992125984"/>
  <pageSetup paperSize="9" scale="93" orientation="portrait" r:id="rId1"/>
  <colBreaks count="1" manualBreakCount="1">
    <brk id="8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9</xdr:row>
                    <xdr:rowOff>9525</xdr:rowOff>
                  </from>
                  <to>
                    <xdr:col>3</xdr:col>
                    <xdr:colOff>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locked="0" defaultSize="0" autoLine="0" autoPict="0">
                <anchor>
                  <from>
                    <xdr:col>2</xdr:col>
                    <xdr:colOff>0</xdr:colOff>
                    <xdr:row>24</xdr:row>
                    <xdr:rowOff>180975</xdr:rowOff>
                  </from>
                  <to>
                    <xdr:col>3</xdr:col>
                    <xdr:colOff>0</xdr:colOff>
                    <xdr:row>25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766B843B-CDA7-4525-ADFA-196E043ED56E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0"/>
              <x14:cfIcon iconSet="3Symbols" iconId="2"/>
            </x14:iconSet>
          </x14:cfRule>
          <xm:sqref>D16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P42"/>
  <sheetViews>
    <sheetView showGridLines="0" view="pageBreakPreview" zoomScaleNormal="100" zoomScaleSheetLayoutView="100" workbookViewId="0">
      <selection activeCell="B1" sqref="B1"/>
    </sheetView>
  </sheetViews>
  <sheetFormatPr defaultRowHeight="15" x14ac:dyDescent="0.25"/>
  <cols>
    <col min="1" max="1" width="10.7109375" style="73" customWidth="1"/>
    <col min="2" max="2" width="12.7109375" style="73" customWidth="1"/>
    <col min="3" max="3" width="10.7109375" style="73" customWidth="1"/>
    <col min="4" max="4" width="8.7109375" style="73" customWidth="1"/>
    <col min="5" max="5" width="16.7109375" style="73" customWidth="1"/>
    <col min="6" max="7" width="10.7109375" style="73" customWidth="1"/>
    <col min="8" max="8" width="8.7109375" style="73" customWidth="1"/>
    <col min="9" max="9" width="8.7109375" style="90" customWidth="1"/>
    <col min="10" max="10" width="12" style="120" hidden="1" customWidth="1"/>
    <col min="11" max="11" width="13.7109375" style="120" hidden="1" customWidth="1"/>
    <col min="12" max="12" width="15.7109375" style="120" hidden="1" customWidth="1"/>
    <col min="13" max="13" width="13.7109375" style="120" hidden="1" customWidth="1"/>
    <col min="14" max="14" width="11.5703125" style="131" hidden="1" customWidth="1"/>
    <col min="15" max="15" width="10" style="131" hidden="1" customWidth="1"/>
    <col min="16" max="16" width="9.140625" style="91"/>
    <col min="17" max="16384" width="9.140625" style="76"/>
  </cols>
  <sheetData>
    <row r="1" spans="1:16" s="35" customFormat="1" ht="15.75" x14ac:dyDescent="0.25">
      <c r="A1" s="71" t="str">
        <f>languages!A2</f>
        <v>Volume calculator for adhesive cartridge anchors</v>
      </c>
      <c r="B1" s="30"/>
      <c r="C1" s="30"/>
      <c r="D1" s="30"/>
      <c r="E1" s="30"/>
      <c r="F1" s="148"/>
      <c r="G1" s="148"/>
      <c r="H1" s="148"/>
      <c r="I1" s="90"/>
      <c r="J1" s="118"/>
      <c r="K1" s="119"/>
      <c r="L1" s="120"/>
      <c r="M1" s="120"/>
      <c r="N1" s="120"/>
      <c r="O1" s="120"/>
      <c r="P1" s="91"/>
    </row>
    <row r="2" spans="1:16" s="35" customFormat="1" x14ac:dyDescent="0.25">
      <c r="A2" s="74" t="str">
        <f>languages!A5</f>
        <v>for anchoring into hollow base materials</v>
      </c>
      <c r="B2" s="30"/>
      <c r="C2" s="34"/>
      <c r="D2" s="34"/>
      <c r="E2" s="34"/>
      <c r="F2" s="148"/>
      <c r="G2" s="148"/>
      <c r="H2" s="148"/>
      <c r="I2" s="90"/>
      <c r="J2" s="118"/>
      <c r="K2" s="119"/>
      <c r="L2" s="120"/>
      <c r="M2" s="120"/>
      <c r="N2" s="120"/>
      <c r="O2" s="120"/>
      <c r="P2" s="91"/>
    </row>
    <row r="3" spans="1:16" s="35" customFormat="1" x14ac:dyDescent="0.25">
      <c r="A3" s="30"/>
      <c r="B3" s="30"/>
      <c r="C3" s="30"/>
      <c r="D3" s="30"/>
      <c r="E3" s="30"/>
      <c r="F3" s="148"/>
      <c r="G3" s="148"/>
      <c r="H3" s="148"/>
      <c r="I3" s="90"/>
      <c r="J3" s="118"/>
      <c r="K3" s="120"/>
      <c r="L3" s="120"/>
      <c r="M3" s="120"/>
      <c r="N3" s="120"/>
      <c r="O3" s="120"/>
      <c r="P3" s="91"/>
    </row>
    <row r="4" spans="1:16" s="35" customFormat="1" ht="20.45" customHeight="1" x14ac:dyDescent="0.25">
      <c r="A4" s="53" t="str">
        <f>languages!A6</f>
        <v>Company:</v>
      </c>
      <c r="B4" s="150"/>
      <c r="C4" s="142"/>
      <c r="D4" s="142"/>
      <c r="E4" s="143"/>
      <c r="F4" s="149"/>
      <c r="G4" s="149"/>
      <c r="H4" s="149"/>
      <c r="I4" s="90"/>
      <c r="J4" s="118"/>
      <c r="K4" s="121"/>
      <c r="L4" s="120"/>
      <c r="M4" s="120"/>
      <c r="N4" s="120"/>
      <c r="O4" s="120"/>
      <c r="P4" s="91"/>
    </row>
    <row r="5" spans="1:16" s="35" customFormat="1" ht="22.15" customHeight="1" x14ac:dyDescent="0.25">
      <c r="A5" s="54" t="str">
        <f>languages!A7</f>
        <v>Name:</v>
      </c>
      <c r="F5" s="55" t="str">
        <f>languages!A12</f>
        <v>Date:</v>
      </c>
      <c r="G5" s="151">
        <f ca="1">TODAY()</f>
        <v>42867</v>
      </c>
      <c r="H5" s="152"/>
      <c r="I5" s="90"/>
      <c r="J5" s="122"/>
      <c r="K5" s="123"/>
      <c r="L5" s="124"/>
      <c r="M5" s="124"/>
      <c r="N5" s="124"/>
      <c r="O5" s="124"/>
      <c r="P5" s="92"/>
    </row>
    <row r="6" spans="1:16" s="35" customFormat="1" ht="23.45" customHeight="1" x14ac:dyDescent="0.25">
      <c r="A6" s="53" t="str">
        <f>languages!A8</f>
        <v>Phone:</v>
      </c>
      <c r="B6" s="150"/>
      <c r="C6" s="142"/>
      <c r="D6" s="143"/>
      <c r="E6" s="55" t="str">
        <f>languages!A10</f>
        <v>Project:</v>
      </c>
      <c r="F6" s="153"/>
      <c r="G6" s="153"/>
      <c r="H6" s="154"/>
      <c r="I6" s="90"/>
      <c r="J6" s="122"/>
      <c r="K6" s="123"/>
      <c r="L6" s="124"/>
      <c r="M6" s="122"/>
      <c r="N6" s="125"/>
      <c r="O6" s="122"/>
      <c r="P6" s="93"/>
    </row>
    <row r="7" spans="1:16" s="35" customFormat="1" ht="24.6" customHeight="1" x14ac:dyDescent="0.25">
      <c r="A7" s="52" t="str">
        <f>languages!A9</f>
        <v>E-mail:</v>
      </c>
      <c r="B7" s="141"/>
      <c r="C7" s="141"/>
      <c r="D7" s="141"/>
      <c r="E7" s="55" t="str">
        <f>languages!A11</f>
        <v>Person in Charge:</v>
      </c>
      <c r="F7" s="142"/>
      <c r="G7" s="142"/>
      <c r="H7" s="143"/>
      <c r="I7" s="90"/>
      <c r="J7" s="126"/>
      <c r="K7" s="123"/>
      <c r="L7" s="124"/>
      <c r="M7" s="122"/>
      <c r="N7" s="125"/>
      <c r="O7" s="122"/>
      <c r="P7" s="93"/>
    </row>
    <row r="10" spans="1:16" ht="22.5" customHeight="1" x14ac:dyDescent="0.25">
      <c r="J10" s="127">
        <v>3</v>
      </c>
      <c r="K10" s="127" t="s">
        <v>123</v>
      </c>
      <c r="L10" s="127" t="s">
        <v>129</v>
      </c>
      <c r="M10" s="127" t="s">
        <v>131</v>
      </c>
      <c r="N10" s="127" t="s">
        <v>130</v>
      </c>
      <c r="O10" s="127" t="s">
        <v>134</v>
      </c>
    </row>
    <row r="11" spans="1:16" ht="22.5" customHeight="1" thickBot="1" x14ac:dyDescent="0.3">
      <c r="A11" s="64" t="str">
        <f>languages!A13</f>
        <v>Perfo sleeve:</v>
      </c>
      <c r="B11" s="66"/>
      <c r="C11" s="66"/>
      <c r="D11" s="66"/>
      <c r="J11" s="127">
        <v>1</v>
      </c>
      <c r="K11" s="127">
        <f>1.2^2*PI()/4</f>
        <v>1.1309733552923256</v>
      </c>
      <c r="L11" s="127" t="s">
        <v>124</v>
      </c>
      <c r="M11" s="128">
        <v>12</v>
      </c>
      <c r="N11" s="128">
        <v>90</v>
      </c>
      <c r="O11" s="128">
        <v>80</v>
      </c>
    </row>
    <row r="12" spans="1:16" ht="22.5" customHeight="1" thickBot="1" x14ac:dyDescent="0.3">
      <c r="A12" s="67" t="str">
        <f>languages!A$15</f>
        <v>Drill bit (d0):</v>
      </c>
      <c r="B12" s="68"/>
      <c r="C12" s="69">
        <f>LOOKUP(J10,J11:J17,M11:M17)</f>
        <v>16</v>
      </c>
      <c r="D12" s="68" t="s">
        <v>11</v>
      </c>
      <c r="F12" s="72"/>
      <c r="J12" s="127">
        <v>2</v>
      </c>
      <c r="K12" s="127">
        <f>1.6^2*PI()/4</f>
        <v>2.0106192982974678</v>
      </c>
      <c r="L12" s="127" t="s">
        <v>125</v>
      </c>
      <c r="M12" s="128">
        <v>16</v>
      </c>
      <c r="N12" s="128">
        <v>95</v>
      </c>
      <c r="O12" s="129">
        <v>85</v>
      </c>
    </row>
    <row r="13" spans="1:16" ht="15.75" thickBot="1" x14ac:dyDescent="0.3">
      <c r="A13" s="64" t="str">
        <f>languages!A$14</f>
        <v>Drill hole depth (h1):</v>
      </c>
      <c r="B13" s="66"/>
      <c r="C13" s="98"/>
      <c r="D13" s="68" t="s">
        <v>11</v>
      </c>
      <c r="I13" s="94"/>
      <c r="J13" s="127">
        <v>3</v>
      </c>
      <c r="K13" s="127">
        <f>1.6^2*PI()/4</f>
        <v>2.0106192982974678</v>
      </c>
      <c r="L13" s="127" t="s">
        <v>126</v>
      </c>
      <c r="M13" s="128">
        <v>16</v>
      </c>
      <c r="N13" s="128">
        <v>140</v>
      </c>
      <c r="O13" s="129">
        <v>130</v>
      </c>
    </row>
    <row r="14" spans="1:16" x14ac:dyDescent="0.25">
      <c r="A14" s="75"/>
      <c r="B14" s="75"/>
      <c r="C14" s="75"/>
      <c r="D14" s="75"/>
      <c r="I14" s="95"/>
      <c r="J14" s="127">
        <v>4</v>
      </c>
      <c r="K14" s="127">
        <f>2^2*PI()/4</f>
        <v>3.1415926535897931</v>
      </c>
      <c r="L14" s="120" t="s">
        <v>127</v>
      </c>
      <c r="M14" s="128">
        <v>20</v>
      </c>
      <c r="N14" s="128">
        <v>95</v>
      </c>
      <c r="O14" s="129">
        <v>85</v>
      </c>
    </row>
    <row r="15" spans="1:16" ht="15.75" thickBot="1" x14ac:dyDescent="0.3">
      <c r="A15" s="156" t="str">
        <f>languages!A$16</f>
        <v>Mortar volume:</v>
      </c>
      <c r="B15" s="156"/>
      <c r="C15" s="75">
        <f>O15/10*K15*1.5</f>
        <v>39.207076316800624</v>
      </c>
      <c r="D15" s="75" t="s">
        <v>23</v>
      </c>
      <c r="I15" s="95"/>
      <c r="J15" s="127"/>
      <c r="K15" s="130">
        <f>LOOKUP(J10,J11:J15,K11:K15)</f>
        <v>2.0106192982974678</v>
      </c>
      <c r="L15" s="127"/>
      <c r="M15" s="127"/>
      <c r="N15" s="128"/>
      <c r="O15" s="130">
        <f>LOOKUP(J10,J11:J15,O11:O15)</f>
        <v>130</v>
      </c>
    </row>
    <row r="16" spans="1:16" ht="21.75" x14ac:dyDescent="0.25">
      <c r="A16" s="75"/>
      <c r="B16" s="75"/>
      <c r="C16" s="77"/>
      <c r="D16" s="78"/>
      <c r="E16" s="79"/>
      <c r="H16" s="80" t="s">
        <v>11</v>
      </c>
      <c r="I16" s="95"/>
      <c r="O16" s="132"/>
    </row>
    <row r="17" spans="1:15" x14ac:dyDescent="0.25">
      <c r="A17" s="73" t="str">
        <f>languages!A$17</f>
        <v>Mortar requirement including waste:</v>
      </c>
      <c r="D17" s="75"/>
      <c r="H17" s="155">
        <f>C13</f>
        <v>0</v>
      </c>
      <c r="J17" s="133"/>
      <c r="K17" s="133"/>
      <c r="L17" s="133"/>
      <c r="M17" s="133"/>
      <c r="N17" s="134"/>
      <c r="O17" s="134"/>
    </row>
    <row r="18" spans="1:15" x14ac:dyDescent="0.25">
      <c r="B18" s="75"/>
      <c r="C18" s="73">
        <f>SUM(C15*1.2)</f>
        <v>47.04849158016075</v>
      </c>
      <c r="D18" s="73" t="s">
        <v>23</v>
      </c>
      <c r="H18" s="155"/>
    </row>
    <row r="19" spans="1:15" x14ac:dyDescent="0.25">
      <c r="B19" s="75"/>
      <c r="C19" s="75"/>
      <c r="D19" s="75"/>
      <c r="J19" s="133"/>
      <c r="L19" s="133"/>
      <c r="M19" s="133"/>
    </row>
    <row r="20" spans="1:15" x14ac:dyDescent="0.25">
      <c r="E20" s="81"/>
      <c r="F20" s="82"/>
      <c r="G20" s="79"/>
      <c r="J20" s="133"/>
      <c r="K20" s="133"/>
      <c r="L20" s="135"/>
    </row>
    <row r="21" spans="1:15" x14ac:dyDescent="0.25">
      <c r="K21" s="118">
        <v>3</v>
      </c>
      <c r="L21" s="135"/>
      <c r="M21" s="133"/>
    </row>
    <row r="22" spans="1:15" x14ac:dyDescent="0.25">
      <c r="F22" s="83"/>
      <c r="J22" s="120">
        <v>1</v>
      </c>
      <c r="K22" s="136" t="s">
        <v>27</v>
      </c>
      <c r="L22" s="120">
        <v>130</v>
      </c>
    </row>
    <row r="23" spans="1:15" ht="15.75" thickBot="1" x14ac:dyDescent="0.3">
      <c r="J23" s="120">
        <v>2</v>
      </c>
      <c r="K23" s="136" t="s">
        <v>28</v>
      </c>
      <c r="L23" s="120">
        <v>260</v>
      </c>
    </row>
    <row r="24" spans="1:15" ht="14.25" customHeight="1" thickBot="1" x14ac:dyDescent="0.3">
      <c r="A24" s="64" t="str">
        <f>languages!A$19</f>
        <v>Number of holes:</v>
      </c>
      <c r="B24" s="66"/>
      <c r="C24" s="70"/>
      <c r="D24" s="66"/>
      <c r="H24" s="84"/>
      <c r="I24" s="96"/>
      <c r="J24" s="120">
        <v>3</v>
      </c>
      <c r="K24" s="136" t="s">
        <v>29</v>
      </c>
      <c r="L24" s="120">
        <v>370</v>
      </c>
    </row>
    <row r="25" spans="1:15" ht="22.5" customHeight="1" thickBot="1" x14ac:dyDescent="0.3">
      <c r="A25" s="64" t="str">
        <f>languages!A$20</f>
        <v>Cartridge type:</v>
      </c>
      <c r="B25" s="66"/>
      <c r="C25" s="66"/>
      <c r="D25" s="66"/>
      <c r="F25" s="84"/>
      <c r="G25" s="84"/>
      <c r="H25" s="84"/>
      <c r="I25" s="96"/>
      <c r="K25" s="118" t="str">
        <f>LOOKUP(K21,J22:J24,K22:K24)</f>
        <v>410 ml</v>
      </c>
      <c r="L25" s="137">
        <f>LOOKUP(K21,J22:J24,L22:L24)</f>
        <v>370</v>
      </c>
    </row>
    <row r="26" spans="1:15" x14ac:dyDescent="0.25">
      <c r="H26" s="85"/>
      <c r="I26" s="97"/>
      <c r="K26" s="136"/>
    </row>
    <row r="27" spans="1:15" x14ac:dyDescent="0.25">
      <c r="A27" s="157" t="str">
        <f>languages!A$21</f>
        <v>Total mortar requirement:</v>
      </c>
      <c r="B27" s="157"/>
      <c r="C27" s="73">
        <f>C24*C18</f>
        <v>0</v>
      </c>
      <c r="D27" s="73" t="s">
        <v>23</v>
      </c>
      <c r="E27" s="86"/>
      <c r="K27" s="136"/>
    </row>
    <row r="28" spans="1:15" x14ac:dyDescent="0.25">
      <c r="C28" s="83"/>
    </row>
    <row r="29" spans="1:15" x14ac:dyDescent="0.25">
      <c r="A29" s="157" t="str">
        <f>languages!A22</f>
        <v>Anchors per cartridge:</v>
      </c>
      <c r="B29" s="157"/>
      <c r="C29" s="72">
        <f>ROUNDDOWN(SUM((L25)/(C18)),0)</f>
        <v>7</v>
      </c>
      <c r="D29" s="73" t="str">
        <f>IF(C29&lt;=1,languages!A$25,languages!A$26)</f>
        <v>pieces</v>
      </c>
      <c r="K29" s="136"/>
    </row>
    <row r="30" spans="1:15" x14ac:dyDescent="0.25">
      <c r="K30" s="136"/>
    </row>
    <row r="31" spans="1:15" ht="15" customHeight="1" x14ac:dyDescent="0.25">
      <c r="A31" s="158" t="str">
        <f>languages!A$23</f>
        <v>Cartridges required:</v>
      </c>
      <c r="B31" s="158"/>
      <c r="C31" s="87">
        <f>ROUNDUP(SUM(C24*C18/L25),0)</f>
        <v>0</v>
      </c>
      <c r="D31" s="64" t="str">
        <f>IF(C31&lt;=1,languages!A$25,languages!A$26)</f>
        <v>piece</v>
      </c>
      <c r="K31" s="136"/>
    </row>
    <row r="33" spans="1:13" x14ac:dyDescent="0.25">
      <c r="A33" s="84" t="str">
        <f>languages!A$38</f>
        <v>Recommended adhesive:</v>
      </c>
      <c r="B33" s="84"/>
      <c r="D33" s="84"/>
      <c r="E33" s="88"/>
      <c r="F33" s="89"/>
      <c r="G33" s="88"/>
      <c r="M33" s="138"/>
    </row>
    <row r="34" spans="1:13" x14ac:dyDescent="0.25">
      <c r="A34" s="84" t="str">
        <f>CONCATENATE(languages!A$39," S-IRP")</f>
        <v>Chemical anchor SMART type S-IRP</v>
      </c>
    </row>
    <row r="35" spans="1:13" x14ac:dyDescent="0.25">
      <c r="J35" s="133"/>
      <c r="K35" s="133"/>
    </row>
    <row r="36" spans="1:13" x14ac:dyDescent="0.25">
      <c r="J36" s="135"/>
      <c r="K36" s="133"/>
    </row>
    <row r="37" spans="1:13" x14ac:dyDescent="0.25">
      <c r="J37" s="135"/>
      <c r="K37" s="133"/>
    </row>
    <row r="38" spans="1:13" x14ac:dyDescent="0.25">
      <c r="J38" s="135"/>
      <c r="K38" s="133"/>
      <c r="M38" s="135"/>
    </row>
    <row r="39" spans="1:13" x14ac:dyDescent="0.25">
      <c r="J39" s="135"/>
      <c r="K39" s="133"/>
      <c r="M39" s="135"/>
    </row>
    <row r="40" spans="1:13" x14ac:dyDescent="0.25">
      <c r="K40" s="133"/>
      <c r="M40" s="135"/>
    </row>
    <row r="41" spans="1:13" x14ac:dyDescent="0.25">
      <c r="J41" s="133"/>
      <c r="K41" s="133"/>
      <c r="L41" s="135"/>
      <c r="M41" s="135"/>
    </row>
    <row r="42" spans="1:13" x14ac:dyDescent="0.25">
      <c r="J42" s="133"/>
      <c r="K42" s="133"/>
      <c r="L42" s="135"/>
    </row>
  </sheetData>
  <sheetProtection algorithmName="SHA-512" hashValue="xPjzH8GfW6bHAj56ZrJZAhLoyA2ezNV+tM4Ji+6xxJGDBaZ1z/vtXwM7gO6B7YFZIE1sfdFN+WG+cRK2uMPVkA==" saltValue="lCDsWbfBNiXrTQsvB3MxQw==" spinCount="100000" sheet="1" selectLockedCells="1"/>
  <mergeCells count="12">
    <mergeCell ref="H17:H18"/>
    <mergeCell ref="A15:B15"/>
    <mergeCell ref="A27:B27"/>
    <mergeCell ref="A29:B29"/>
    <mergeCell ref="A31:B31"/>
    <mergeCell ref="B7:D7"/>
    <mergeCell ref="F7:H7"/>
    <mergeCell ref="F1:H4"/>
    <mergeCell ref="B4:E4"/>
    <mergeCell ref="G5:H5"/>
    <mergeCell ref="B6:D6"/>
    <mergeCell ref="F6:H6"/>
  </mergeCells>
  <conditionalFormatting sqref="C13">
    <cfRule type="cellIs" dxfId="1" priority="1" stopIfTrue="1" operator="notBetween">
      <formula>0</formula>
      <formula>1000</formula>
    </cfRule>
  </conditionalFormatting>
  <pageMargins left="0.7" right="0.7" top="0.75" bottom="0.75" header="0.3" footer="0.3"/>
  <pageSetup paperSize="9" scale="97" orientation="portrait" r:id="rId1"/>
  <colBreaks count="1" manualBreakCount="1">
    <brk id="8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2" r:id="rId4" name="Drop Down 4">
              <controlPr locked="0" defaultSize="0" autoLine="0" autoPict="0">
                <anchor moveWithCells="1">
                  <from>
                    <xdr:col>1</xdr:col>
                    <xdr:colOff>733425</xdr:colOff>
                    <xdr:row>10</xdr:row>
                    <xdr:rowOff>28575</xdr:rowOff>
                  </from>
                  <to>
                    <xdr:col>4</xdr:col>
                    <xdr:colOff>0</xdr:colOff>
                    <xdr:row>10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5" name="Drop Down 5">
              <controlPr locked="0" defaultSize="0" autoLine="0" autoPict="0">
                <anchor moveWithCells="1">
                  <from>
                    <xdr:col>2</xdr:col>
                    <xdr:colOff>0</xdr:colOff>
                    <xdr:row>24</xdr:row>
                    <xdr:rowOff>57150</xdr:rowOff>
                  </from>
                  <to>
                    <xdr:col>2</xdr:col>
                    <xdr:colOff>704850</xdr:colOff>
                    <xdr:row>24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N42"/>
  <sheetViews>
    <sheetView showGridLines="0" view="pageBreakPreview" zoomScaleNormal="100" zoomScaleSheetLayoutView="100" workbookViewId="0">
      <selection activeCell="C12" sqref="C12"/>
    </sheetView>
  </sheetViews>
  <sheetFormatPr defaultRowHeight="15" x14ac:dyDescent="0.25"/>
  <cols>
    <col min="1" max="1" width="10.7109375" style="73" customWidth="1"/>
    <col min="2" max="2" width="12.7109375" style="73" customWidth="1"/>
    <col min="3" max="3" width="10.7109375" style="73" customWidth="1"/>
    <col min="4" max="4" width="8.5703125" style="73" customWidth="1"/>
    <col min="5" max="5" width="16.7109375" style="73" customWidth="1"/>
    <col min="6" max="7" width="10.7109375" style="73" customWidth="1"/>
    <col min="8" max="8" width="8.7109375" style="73" customWidth="1"/>
    <col min="9" max="9" width="11.7109375" style="90" customWidth="1"/>
    <col min="10" max="10" width="13.28515625" style="120" hidden="1" customWidth="1"/>
    <col min="11" max="11" width="8.28515625" style="120" hidden="1" customWidth="1"/>
    <col min="12" max="12" width="20.7109375" style="120" hidden="1" customWidth="1"/>
    <col min="13" max="13" width="11.42578125" style="120" hidden="1" customWidth="1"/>
    <col min="14" max="14" width="9.140625" style="91"/>
    <col min="15" max="16384" width="9.140625" style="76"/>
  </cols>
  <sheetData>
    <row r="1" spans="1:14" s="35" customFormat="1" ht="15.75" x14ac:dyDescent="0.25">
      <c r="A1" s="71" t="str">
        <f>languages!A2</f>
        <v>Volume calculator for adhesive cartridge anchors</v>
      </c>
      <c r="B1" s="30"/>
      <c r="C1" s="30"/>
      <c r="D1" s="30"/>
      <c r="E1" s="30"/>
      <c r="F1" s="148"/>
      <c r="G1" s="148"/>
      <c r="H1" s="148"/>
      <c r="I1" s="90"/>
      <c r="J1" s="118"/>
      <c r="K1" s="119"/>
      <c r="L1" s="120"/>
      <c r="M1" s="120"/>
      <c r="N1" s="91"/>
    </row>
    <row r="2" spans="1:14" s="35" customFormat="1" x14ac:dyDescent="0.25">
      <c r="A2" s="74" t="str">
        <f>languages!A5</f>
        <v>for anchoring into hollow base materials</v>
      </c>
      <c r="B2" s="30"/>
      <c r="C2" s="34"/>
      <c r="D2" s="34"/>
      <c r="E2" s="34"/>
      <c r="F2" s="148"/>
      <c r="G2" s="148"/>
      <c r="H2" s="148"/>
      <c r="I2" s="90"/>
      <c r="J2" s="118"/>
      <c r="K2" s="119"/>
      <c r="L2" s="120"/>
      <c r="M2" s="120"/>
      <c r="N2" s="91"/>
    </row>
    <row r="3" spans="1:14" s="35" customFormat="1" x14ac:dyDescent="0.25">
      <c r="A3" s="30"/>
      <c r="B3" s="30"/>
      <c r="C3" s="30"/>
      <c r="D3" s="30"/>
      <c r="E3" s="30"/>
      <c r="F3" s="148"/>
      <c r="G3" s="148"/>
      <c r="H3" s="148"/>
      <c r="I3" s="90"/>
      <c r="J3" s="118"/>
      <c r="K3" s="120"/>
      <c r="L3" s="120"/>
      <c r="M3" s="120"/>
      <c r="N3" s="91"/>
    </row>
    <row r="4" spans="1:14" s="35" customFormat="1" ht="20.45" customHeight="1" x14ac:dyDescent="0.25">
      <c r="A4" s="53" t="str">
        <f>languages!A6</f>
        <v>Company:</v>
      </c>
      <c r="B4" s="150"/>
      <c r="C4" s="142"/>
      <c r="D4" s="142"/>
      <c r="E4" s="143"/>
      <c r="F4" s="149"/>
      <c r="G4" s="149"/>
      <c r="H4" s="149"/>
      <c r="I4" s="90"/>
      <c r="J4" s="118"/>
      <c r="K4" s="121"/>
      <c r="L4" s="120"/>
      <c r="M4" s="120"/>
      <c r="N4" s="91"/>
    </row>
    <row r="5" spans="1:14" s="35" customFormat="1" ht="22.15" customHeight="1" x14ac:dyDescent="0.25">
      <c r="A5" s="54" t="str">
        <f>languages!A7</f>
        <v>Name:</v>
      </c>
      <c r="F5" s="55" t="str">
        <f>languages!A12</f>
        <v>Date:</v>
      </c>
      <c r="G5" s="151">
        <f ca="1">TODAY()</f>
        <v>42867</v>
      </c>
      <c r="H5" s="152"/>
      <c r="I5" s="90"/>
      <c r="J5" s="122"/>
      <c r="K5" s="123"/>
      <c r="L5" s="124"/>
      <c r="M5" s="124"/>
      <c r="N5" s="91"/>
    </row>
    <row r="6" spans="1:14" s="35" customFormat="1" ht="23.45" customHeight="1" x14ac:dyDescent="0.25">
      <c r="A6" s="53" t="str">
        <f>languages!A8</f>
        <v>Phone:</v>
      </c>
      <c r="B6" s="150"/>
      <c r="C6" s="142"/>
      <c r="D6" s="143"/>
      <c r="E6" s="55" t="str">
        <f>languages!A10</f>
        <v>Project:</v>
      </c>
      <c r="F6" s="153"/>
      <c r="G6" s="153"/>
      <c r="H6" s="154"/>
      <c r="I6" s="90"/>
      <c r="J6" s="122"/>
      <c r="K6" s="123"/>
      <c r="L6" s="124"/>
      <c r="M6" s="122"/>
      <c r="N6" s="91"/>
    </row>
    <row r="7" spans="1:14" s="35" customFormat="1" ht="24.6" customHeight="1" x14ac:dyDescent="0.25">
      <c r="A7" s="52" t="str">
        <f>languages!A9</f>
        <v>E-mail:</v>
      </c>
      <c r="B7" s="141"/>
      <c r="C7" s="141"/>
      <c r="D7" s="141"/>
      <c r="E7" s="55" t="str">
        <f>languages!A11</f>
        <v>Person in Charge:</v>
      </c>
      <c r="F7" s="142"/>
      <c r="G7" s="142"/>
      <c r="H7" s="143"/>
      <c r="I7" s="90"/>
      <c r="J7" s="126"/>
      <c r="K7" s="123"/>
      <c r="L7" s="124"/>
      <c r="M7" s="122"/>
      <c r="N7" s="91"/>
    </row>
    <row r="10" spans="1:14" ht="18.75" customHeight="1" thickBot="1" x14ac:dyDescent="0.3">
      <c r="A10" s="64" t="str">
        <f>languages!A13</f>
        <v>Perfo sleeve:</v>
      </c>
      <c r="B10" s="66"/>
      <c r="C10" s="66"/>
      <c r="D10" s="66"/>
      <c r="J10" s="127">
        <v>2</v>
      </c>
      <c r="K10" s="127" t="s">
        <v>123</v>
      </c>
      <c r="L10" s="127" t="s">
        <v>129</v>
      </c>
      <c r="M10" s="127" t="s">
        <v>131</v>
      </c>
    </row>
    <row r="11" spans="1:14" ht="18.75" customHeight="1" thickBot="1" x14ac:dyDescent="0.3">
      <c r="A11" s="67" t="str">
        <f>languages!A$15</f>
        <v>Drill bit (d0):</v>
      </c>
      <c r="B11" s="68"/>
      <c r="C11" s="69">
        <f>LOOKUP(J10,J11:J15,M11:M15)</f>
        <v>16</v>
      </c>
      <c r="D11" s="68" t="s">
        <v>11</v>
      </c>
      <c r="J11" s="127">
        <v>1</v>
      </c>
      <c r="K11" s="127">
        <f>1.2^2*PI()/4</f>
        <v>1.1309733552923256</v>
      </c>
      <c r="L11" s="127" t="s">
        <v>132</v>
      </c>
      <c r="M11" s="127">
        <v>12</v>
      </c>
    </row>
    <row r="12" spans="1:14" ht="18.75" customHeight="1" thickBot="1" x14ac:dyDescent="0.3">
      <c r="A12" s="64" t="str">
        <f>languages!A$14</f>
        <v>Drill hole depth (h1):</v>
      </c>
      <c r="B12" s="66"/>
      <c r="C12" s="59"/>
      <c r="D12" s="68" t="s">
        <v>11</v>
      </c>
      <c r="F12" s="72"/>
      <c r="J12" s="127">
        <v>2</v>
      </c>
      <c r="K12" s="127">
        <f>1.6^2*PI()/4</f>
        <v>2.0106192982974678</v>
      </c>
      <c r="L12" s="127" t="s">
        <v>133</v>
      </c>
      <c r="M12" s="127">
        <v>16</v>
      </c>
    </row>
    <row r="13" spans="1:14" x14ac:dyDescent="0.25">
      <c r="I13" s="94"/>
      <c r="J13" s="127">
        <v>3</v>
      </c>
      <c r="K13" s="127">
        <f>1.6^2*PI()/4</f>
        <v>2.0106192982974678</v>
      </c>
      <c r="L13" s="127" t="s">
        <v>128</v>
      </c>
      <c r="M13" s="127">
        <v>22</v>
      </c>
    </row>
    <row r="14" spans="1:14" ht="15" customHeight="1" x14ac:dyDescent="0.25">
      <c r="A14" s="75"/>
      <c r="B14" s="75"/>
      <c r="C14" s="75"/>
      <c r="D14" s="75"/>
      <c r="I14" s="95"/>
      <c r="J14" s="127"/>
      <c r="K14" s="127"/>
      <c r="M14" s="127"/>
    </row>
    <row r="15" spans="1:14" ht="15" customHeight="1" x14ac:dyDescent="0.25">
      <c r="A15" s="156" t="str">
        <f>languages!A$16</f>
        <v>Mortar volume:</v>
      </c>
      <c r="B15" s="156"/>
      <c r="C15" s="75">
        <f>C12/10*K16*1.5</f>
        <v>0</v>
      </c>
      <c r="D15" s="75" t="s">
        <v>23</v>
      </c>
      <c r="I15" s="95"/>
      <c r="J15" s="127"/>
      <c r="K15" s="127"/>
      <c r="L15" s="127"/>
      <c r="M15" s="127"/>
    </row>
    <row r="16" spans="1:14" ht="22.5" thickBot="1" x14ac:dyDescent="0.3">
      <c r="A16" s="75"/>
      <c r="B16" s="75"/>
      <c r="C16" s="77"/>
      <c r="D16" s="78"/>
      <c r="E16" s="79"/>
      <c r="H16" s="80" t="s">
        <v>11</v>
      </c>
      <c r="I16" s="95"/>
      <c r="J16" s="133"/>
      <c r="K16" s="130">
        <f>LOOKUP(J10,J11:J15,K11:K15)</f>
        <v>2.0106192982974678</v>
      </c>
      <c r="L16" s="133"/>
      <c r="M16" s="133"/>
    </row>
    <row r="17" spans="1:13" x14ac:dyDescent="0.25">
      <c r="A17" s="73" t="str">
        <f>languages!A$17</f>
        <v>Mortar requirement including waste:</v>
      </c>
      <c r="D17" s="75"/>
      <c r="H17" s="155">
        <f>C12</f>
        <v>0</v>
      </c>
      <c r="J17" s="133"/>
      <c r="K17" s="133"/>
      <c r="L17" s="139"/>
      <c r="M17" s="133"/>
    </row>
    <row r="18" spans="1:13" x14ac:dyDescent="0.25">
      <c r="B18" s="75"/>
      <c r="C18" s="73">
        <f>SUM(C15*1.2)</f>
        <v>0</v>
      </c>
      <c r="D18" s="73" t="s">
        <v>23</v>
      </c>
      <c r="H18" s="155"/>
      <c r="J18" s="133"/>
      <c r="K18" s="133"/>
      <c r="L18" s="133"/>
      <c r="M18" s="133"/>
    </row>
    <row r="19" spans="1:13" x14ac:dyDescent="0.25">
      <c r="B19" s="75"/>
      <c r="C19" s="75"/>
      <c r="D19" s="75"/>
      <c r="J19" s="133"/>
      <c r="K19" s="133"/>
      <c r="L19" s="133"/>
      <c r="M19" s="133"/>
    </row>
    <row r="20" spans="1:13" x14ac:dyDescent="0.25">
      <c r="E20" s="81"/>
      <c r="F20" s="82"/>
      <c r="G20" s="79"/>
      <c r="J20" s="133"/>
      <c r="K20" s="133"/>
      <c r="L20" s="135"/>
    </row>
    <row r="21" spans="1:13" x14ac:dyDescent="0.25">
      <c r="K21" s="118">
        <v>2</v>
      </c>
      <c r="L21" s="135"/>
      <c r="M21" s="133"/>
    </row>
    <row r="22" spans="1:13" x14ac:dyDescent="0.25">
      <c r="F22" s="83"/>
      <c r="J22" s="120">
        <v>1</v>
      </c>
      <c r="K22" s="136" t="s">
        <v>27</v>
      </c>
      <c r="L22" s="120">
        <v>130</v>
      </c>
    </row>
    <row r="23" spans="1:13" ht="15.75" thickBot="1" x14ac:dyDescent="0.3">
      <c r="J23" s="120">
        <v>2</v>
      </c>
      <c r="K23" s="136" t="s">
        <v>28</v>
      </c>
      <c r="L23" s="120">
        <v>260</v>
      </c>
    </row>
    <row r="24" spans="1:13" ht="19.5" customHeight="1" thickBot="1" x14ac:dyDescent="0.3">
      <c r="A24" s="64" t="str">
        <f>languages!A$19</f>
        <v>Number of holes:</v>
      </c>
      <c r="B24" s="66"/>
      <c r="C24" s="70"/>
      <c r="D24" s="66"/>
      <c r="H24" s="84"/>
      <c r="I24" s="96"/>
      <c r="J24" s="120">
        <v>3</v>
      </c>
      <c r="K24" s="136" t="s">
        <v>29</v>
      </c>
      <c r="L24" s="120">
        <v>370</v>
      </c>
    </row>
    <row r="25" spans="1:13" ht="19.5" customHeight="1" thickBot="1" x14ac:dyDescent="0.3">
      <c r="A25" s="64" t="str">
        <f>languages!A$20</f>
        <v>Cartridge type:</v>
      </c>
      <c r="B25" s="66"/>
      <c r="C25" s="66"/>
      <c r="D25" s="66"/>
      <c r="F25" s="84"/>
      <c r="G25" s="84"/>
      <c r="H25" s="84"/>
      <c r="I25" s="96"/>
      <c r="K25" s="118" t="str">
        <f>LOOKUP(K21,J22:J24,K22:K24)</f>
        <v>300 ml</v>
      </c>
      <c r="L25" s="137">
        <f>LOOKUP(K21,J22:J24,L22:L24)</f>
        <v>260</v>
      </c>
    </row>
    <row r="26" spans="1:13" x14ac:dyDescent="0.25">
      <c r="H26" s="85"/>
      <c r="I26" s="97"/>
      <c r="K26" s="136"/>
    </row>
    <row r="27" spans="1:13" ht="15" customHeight="1" x14ac:dyDescent="0.25">
      <c r="A27" s="157" t="str">
        <f>languages!A$21</f>
        <v>Total mortar requirement:</v>
      </c>
      <c r="B27" s="157"/>
      <c r="C27" s="73">
        <f>C24*C18</f>
        <v>0</v>
      </c>
      <c r="D27" s="73" t="s">
        <v>23</v>
      </c>
      <c r="E27" s="86"/>
      <c r="K27" s="136"/>
    </row>
    <row r="28" spans="1:13" x14ac:dyDescent="0.25">
      <c r="C28" s="83"/>
    </row>
    <row r="29" spans="1:13" ht="15" customHeight="1" x14ac:dyDescent="0.25">
      <c r="A29" s="157" t="str">
        <f>languages!A22</f>
        <v>Anchors per cartridge:</v>
      </c>
      <c r="B29" s="157"/>
      <c r="C29" s="73" t="e">
        <f>ROUNDDOWN(SUM((L25)/(C18)),0)</f>
        <v>#DIV/0!</v>
      </c>
      <c r="D29" s="73" t="e">
        <f>IF(C29&lt;=1,languages!A$25,languages!A$26)</f>
        <v>#DIV/0!</v>
      </c>
      <c r="K29" s="136"/>
    </row>
    <row r="30" spans="1:13" x14ac:dyDescent="0.25">
      <c r="K30" s="136"/>
    </row>
    <row r="31" spans="1:13" ht="15" customHeight="1" x14ac:dyDescent="0.25">
      <c r="A31" s="158" t="str">
        <f>languages!A$23</f>
        <v>Cartridges required:</v>
      </c>
      <c r="B31" s="158"/>
      <c r="C31" s="87">
        <f>ROUNDUP(SUM(C24*C18/L25),0)</f>
        <v>0</v>
      </c>
      <c r="D31" s="64" t="str">
        <f>IF(C31&lt;=1,languages!A$25,languages!A$26)</f>
        <v>piece</v>
      </c>
      <c r="K31" s="136"/>
    </row>
    <row r="33" spans="1:13" x14ac:dyDescent="0.25">
      <c r="A33" s="84" t="str">
        <f>languages!A$38</f>
        <v>Recommended adhesive:</v>
      </c>
      <c r="B33" s="84"/>
      <c r="D33" s="84"/>
      <c r="E33" s="88"/>
      <c r="F33" s="89"/>
      <c r="G33" s="88"/>
      <c r="M33" s="138"/>
    </row>
    <row r="34" spans="1:13" x14ac:dyDescent="0.25">
      <c r="A34" s="84" t="str">
        <f>CONCATENATE(languages!A$39," S-IRP")</f>
        <v>Chemical anchor SMART type S-IRP</v>
      </c>
    </row>
    <row r="35" spans="1:13" x14ac:dyDescent="0.25">
      <c r="J35" s="133"/>
      <c r="K35" s="133"/>
    </row>
    <row r="36" spans="1:13" x14ac:dyDescent="0.25">
      <c r="J36" s="135"/>
      <c r="K36" s="133"/>
    </row>
    <row r="37" spans="1:13" x14ac:dyDescent="0.25">
      <c r="J37" s="135"/>
      <c r="K37" s="133"/>
    </row>
    <row r="38" spans="1:13" x14ac:dyDescent="0.25">
      <c r="J38" s="135"/>
      <c r="K38" s="133"/>
      <c r="M38" s="135"/>
    </row>
    <row r="39" spans="1:13" x14ac:dyDescent="0.25">
      <c r="J39" s="135"/>
      <c r="K39" s="133"/>
      <c r="M39" s="135"/>
    </row>
    <row r="40" spans="1:13" x14ac:dyDescent="0.25">
      <c r="K40" s="133"/>
      <c r="M40" s="135"/>
    </row>
    <row r="41" spans="1:13" x14ac:dyDescent="0.25">
      <c r="J41" s="133"/>
      <c r="K41" s="133"/>
      <c r="L41" s="135"/>
      <c r="M41" s="135"/>
    </row>
    <row r="42" spans="1:13" x14ac:dyDescent="0.25">
      <c r="J42" s="133"/>
      <c r="K42" s="133"/>
      <c r="L42" s="135"/>
    </row>
  </sheetData>
  <sheetProtection algorithmName="SHA-512" hashValue="og4NHw3izpl9CNmYQx2aOkbf86N7wRd31t2jV6bTWXQnYNfKiEMSQdLD0yUwIIziPQQb3xQ+Nux96CekBo+Fyw==" saltValue="MwwCzsmQvotlDwwyWP/djg==" spinCount="100000" sheet="1" selectLockedCells="1"/>
  <mergeCells count="12">
    <mergeCell ref="H17:H18"/>
    <mergeCell ref="A15:B15"/>
    <mergeCell ref="A27:B27"/>
    <mergeCell ref="A29:B29"/>
    <mergeCell ref="A31:B31"/>
    <mergeCell ref="B7:D7"/>
    <mergeCell ref="F7:H7"/>
    <mergeCell ref="F1:H4"/>
    <mergeCell ref="B4:E4"/>
    <mergeCell ref="G5:H5"/>
    <mergeCell ref="B6:D6"/>
    <mergeCell ref="F6:H6"/>
  </mergeCells>
  <conditionalFormatting sqref="C12">
    <cfRule type="cellIs" dxfId="0" priority="1" stopIfTrue="1" operator="notBetween">
      <formula>0</formula>
      <formula>1000</formula>
    </cfRule>
  </conditionalFormatting>
  <pageMargins left="0.7" right="0.7" top="0.75" bottom="0.75" header="0.3" footer="0.3"/>
  <pageSetup paperSize="9" scale="97" orientation="portrait" r:id="rId1"/>
  <colBreaks count="1" manualBreakCount="1">
    <brk id="8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2" r:id="rId4" name="Drop Down 6">
              <controlPr locked="0" defaultSize="0" autoLine="0" autoPict="0">
                <anchor moveWithCells="1">
                  <from>
                    <xdr:col>1</xdr:col>
                    <xdr:colOff>533400</xdr:colOff>
                    <xdr:row>9</xdr:row>
                    <xdr:rowOff>9525</xdr:rowOff>
                  </from>
                  <to>
                    <xdr:col>4</xdr:col>
                    <xdr:colOff>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5" name="Drop Down 7">
              <controlPr locked="0" defaultSize="0" autoLine="0" autoPict="0">
                <anchor moveWithCells="1">
                  <from>
                    <xdr:col>2</xdr:col>
                    <xdr:colOff>0</xdr:colOff>
                    <xdr:row>24</xdr:row>
                    <xdr:rowOff>28575</xdr:rowOff>
                  </from>
                  <to>
                    <xdr:col>3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languages</vt:lpstr>
      <vt:lpstr>Threaded rods</vt:lpstr>
      <vt:lpstr>plastic sleeve</vt:lpstr>
      <vt:lpstr>metal sleeve 1 meter</vt:lpstr>
      <vt:lpstr>languages</vt:lpstr>
      <vt:lpstr>'metal sleeve 1 meter'!Print_Area</vt:lpstr>
      <vt:lpstr>'plastic sleeve'!Print_Area</vt:lpstr>
      <vt:lpstr>'Threaded rods'!Print_Area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Johannes  Heye</dc:creator>
  <cp:lastModifiedBy>Johannes Heye</cp:lastModifiedBy>
  <cp:lastPrinted>2015-02-17T10:30:21Z</cp:lastPrinted>
  <dcterms:created xsi:type="dcterms:W3CDTF">2015-02-16T16:59:12Z</dcterms:created>
  <dcterms:modified xsi:type="dcterms:W3CDTF">2017-05-12T11:29:27Z</dcterms:modified>
</cp:coreProperties>
</file>